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laneacion-OCAD\Desktop\INFORME DE GESTION I SEM 2023\Cargue CARDINAL\"/>
    </mc:Choice>
  </mc:AlternateContent>
  <bookViews>
    <workbookView xWindow="0" yWindow="0" windowWidth="28800" windowHeight="13620" tabRatio="647" activeTab="4"/>
  </bookViews>
  <sheets>
    <sheet name="Datos Generales" sheetId="38" r:id="rId1"/>
    <sheet name="Hoja1" sheetId="41" state="hidden" r:id="rId2"/>
    <sheet name="Anexo 5.1 INGRESOS" sheetId="52" r:id="rId3"/>
    <sheet name="Protocolo Ingresos" sheetId="50" state="hidden" r:id="rId4"/>
    <sheet name="Anexo 5.2 Informe Gastos" sheetId="53" r:id="rId5"/>
    <sheet name="Anexo 5.2 A" sheetId="54" r:id="rId6"/>
    <sheet name="Protocolo Gastos" sheetId="46" state="hidden" r:id="rId7"/>
  </sheets>
  <externalReferences>
    <externalReference r:id="rId8"/>
    <externalReference r:id="rId9"/>
    <externalReference r:id="rId10"/>
    <externalReference r:id="rId11"/>
    <externalReference r:id="rId12"/>
  </externalReferences>
  <definedNames>
    <definedName name="_xlnm._FilterDatabase" localSheetId="2" hidden="1">'Anexo 5.1 INGRESOS'!$A$5:$Z$532</definedName>
    <definedName name="ing">'[1]Datos Generales'!$H$5:$H$36</definedName>
    <definedName name="Lista_CAR" localSheetId="6">'[2]Datos Generales'!$H$5:$H$36</definedName>
    <definedName name="Lista_CAR" localSheetId="3">'[3]Datos Generales'!$H$5:$H$37</definedName>
    <definedName name="Lista_CAR">'Datos Generales'!$H$5:$H$37</definedName>
    <definedName name="REPORTE" comment="SI SE REPORTA" localSheetId="6">[2]Formulas!$F$33:$F$34</definedName>
    <definedName name="REPORTE" comment="SI SE REPORTA" localSheetId="3">[3]Formulas!$F$33:$F$34</definedName>
    <definedName name="REPORTE" comment="SI SE REPORTA">#REF!</definedName>
    <definedName name="SI" comment="OPCION SI O NO" localSheetId="6">[2]Formulas!$D$33:$D$34</definedName>
    <definedName name="SI" comment="OPCION SI O NO" localSheetId="3">[3]Formulas!$D$33:$D$34</definedName>
    <definedName name="SI" comment="OPCION SI O NO">#REF!</definedName>
    <definedName name="Vigencias">'Datos Generales'!$H$39:$H$46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2" i="54" l="1"/>
  <c r="F211" i="54"/>
  <c r="E211" i="54"/>
  <c r="D211" i="54"/>
  <c r="C211" i="54"/>
  <c r="CA210" i="54"/>
  <c r="CE210" i="54" s="1"/>
  <c r="C210" i="54"/>
  <c r="D210" i="54" s="1"/>
  <c r="C209" i="54"/>
  <c r="CA208" i="54"/>
  <c r="CE208" i="54" s="1"/>
  <c r="C208" i="54"/>
  <c r="D208" i="54" s="1"/>
  <c r="C207" i="54"/>
  <c r="CN206" i="54"/>
  <c r="CM206" i="54"/>
  <c r="CL206" i="54"/>
  <c r="BZ206" i="54"/>
  <c r="BY206" i="54"/>
  <c r="BX206" i="54"/>
  <c r="BW206" i="54"/>
  <c r="BV206" i="54"/>
  <c r="BU206" i="54"/>
  <c r="BT206" i="54"/>
  <c r="BS206" i="54"/>
  <c r="BR206" i="54"/>
  <c r="BQ206" i="54"/>
  <c r="BP206" i="54"/>
  <c r="BO206" i="54"/>
  <c r="BN206" i="54"/>
  <c r="BM206" i="54"/>
  <c r="BJ206" i="54"/>
  <c r="BI206" i="54"/>
  <c r="BH206" i="54"/>
  <c r="BG206" i="54"/>
  <c r="BF206" i="54"/>
  <c r="BE206" i="54"/>
  <c r="BD206" i="54"/>
  <c r="BC206" i="54"/>
  <c r="BB206" i="54"/>
  <c r="BA206" i="54"/>
  <c r="AZ206" i="54"/>
  <c r="AY206" i="54"/>
  <c r="AX206" i="54"/>
  <c r="AW206" i="54"/>
  <c r="AV206" i="54"/>
  <c r="AU206" i="54"/>
  <c r="AP206" i="54"/>
  <c r="AO206" i="54"/>
  <c r="AN206" i="54"/>
  <c r="AM206" i="54"/>
  <c r="AH206" i="54"/>
  <c r="AG206" i="54"/>
  <c r="AF206" i="54"/>
  <c r="AE206" i="54"/>
  <c r="AD206" i="54"/>
  <c r="AC206" i="54"/>
  <c r="AB206" i="54"/>
  <c r="AA206" i="54"/>
  <c r="Z206" i="54"/>
  <c r="Y206" i="54"/>
  <c r="X206" i="54"/>
  <c r="W206" i="54"/>
  <c r="V206" i="54"/>
  <c r="U206" i="54"/>
  <c r="T206" i="54"/>
  <c r="S206" i="54"/>
  <c r="R206" i="54"/>
  <c r="Q206" i="54"/>
  <c r="P206" i="54"/>
  <c r="O206" i="54"/>
  <c r="N206" i="54"/>
  <c r="M206" i="54"/>
  <c r="L206" i="54"/>
  <c r="K206" i="54"/>
  <c r="J206" i="54"/>
  <c r="I206" i="54"/>
  <c r="H206" i="54"/>
  <c r="G206" i="54"/>
  <c r="C205" i="54"/>
  <c r="CA205" i="54" s="1"/>
  <c r="CE205" i="54" s="1"/>
  <c r="D204" i="54"/>
  <c r="C204" i="54"/>
  <c r="CA204" i="54" s="1"/>
  <c r="CE204" i="54" s="1"/>
  <c r="C203" i="54"/>
  <c r="CA203" i="54" s="1"/>
  <c r="CE203" i="54" s="1"/>
  <c r="D202" i="54"/>
  <c r="C202" i="54"/>
  <c r="CA202" i="54" s="1"/>
  <c r="CE202" i="54" s="1"/>
  <c r="C201" i="54"/>
  <c r="CA201" i="54" s="1"/>
  <c r="CE201" i="54" s="1"/>
  <c r="D200" i="54"/>
  <c r="C200" i="54"/>
  <c r="CA200" i="54" s="1"/>
  <c r="CN199" i="54"/>
  <c r="CM199" i="54"/>
  <c r="CL199" i="54"/>
  <c r="BZ199" i="54"/>
  <c r="BY199" i="54"/>
  <c r="BX199" i="54"/>
  <c r="BW199" i="54"/>
  <c r="BV199" i="54"/>
  <c r="BU199" i="54"/>
  <c r="BT199" i="54"/>
  <c r="BS199" i="54"/>
  <c r="BR199" i="54"/>
  <c r="BQ199" i="54"/>
  <c r="BP199" i="54"/>
  <c r="BO199" i="54"/>
  <c r="BN199" i="54"/>
  <c r="BM199" i="54"/>
  <c r="BL199" i="54"/>
  <c r="BK199" i="54"/>
  <c r="BF199" i="54"/>
  <c r="BE199" i="54"/>
  <c r="BD199" i="54"/>
  <c r="BC199" i="54"/>
  <c r="BB199" i="54"/>
  <c r="BA199" i="54"/>
  <c r="AZ199" i="54"/>
  <c r="AY199" i="54"/>
  <c r="AX199" i="54"/>
  <c r="AW199" i="54"/>
  <c r="AV199" i="54"/>
  <c r="AU199" i="54"/>
  <c r="AT199" i="54"/>
  <c r="AS199" i="54"/>
  <c r="AR199" i="54"/>
  <c r="AQ199" i="54"/>
  <c r="AP199" i="54"/>
  <c r="AO199" i="54"/>
  <c r="AN199" i="54"/>
  <c r="AM199" i="54"/>
  <c r="AH199" i="54"/>
  <c r="AG199" i="54"/>
  <c r="AF199" i="54"/>
  <c r="AE199" i="54"/>
  <c r="AD199" i="54"/>
  <c r="AC199" i="54"/>
  <c r="AB199" i="54"/>
  <c r="AA199" i="54"/>
  <c r="Z199" i="54"/>
  <c r="Y199" i="54"/>
  <c r="X199" i="54"/>
  <c r="W199" i="54"/>
  <c r="V199" i="54"/>
  <c r="U199" i="54"/>
  <c r="T199" i="54"/>
  <c r="S199" i="54"/>
  <c r="R199" i="54"/>
  <c r="Q199" i="54"/>
  <c r="P199" i="54"/>
  <c r="O199" i="54"/>
  <c r="N199" i="54"/>
  <c r="M199" i="54"/>
  <c r="L199" i="54"/>
  <c r="K199" i="54"/>
  <c r="J199" i="54"/>
  <c r="I199" i="54"/>
  <c r="H199" i="54"/>
  <c r="G199" i="54"/>
  <c r="C198" i="54"/>
  <c r="CA197" i="54"/>
  <c r="CE197" i="54" s="1"/>
  <c r="C197" i="54"/>
  <c r="D197" i="54" s="1"/>
  <c r="C196" i="54"/>
  <c r="CA195" i="54"/>
  <c r="C195" i="54"/>
  <c r="D195" i="54" s="1"/>
  <c r="CN194" i="54"/>
  <c r="CM194" i="54"/>
  <c r="CL194" i="54"/>
  <c r="BZ194" i="54"/>
  <c r="BY194" i="54"/>
  <c r="BX194" i="54"/>
  <c r="BW194" i="54"/>
  <c r="BV194" i="54"/>
  <c r="BU194" i="54"/>
  <c r="BT194" i="54"/>
  <c r="BS194" i="54"/>
  <c r="BR194" i="54"/>
  <c r="BQ194" i="54"/>
  <c r="BP194" i="54"/>
  <c r="BO194" i="54"/>
  <c r="BN194" i="54"/>
  <c r="BM194" i="54"/>
  <c r="BL194" i="54"/>
  <c r="BK194" i="54"/>
  <c r="BJ194" i="54"/>
  <c r="BI194" i="54"/>
  <c r="BH194" i="54"/>
  <c r="BG194" i="54"/>
  <c r="BF194" i="54"/>
  <c r="BE194" i="54"/>
  <c r="BD194" i="54"/>
  <c r="BC194" i="54"/>
  <c r="BB194" i="54"/>
  <c r="BA194" i="54"/>
  <c r="AZ194" i="54"/>
  <c r="AY194" i="54"/>
  <c r="AX194" i="54"/>
  <c r="AW194" i="54"/>
  <c r="AV194" i="54"/>
  <c r="AU194" i="54"/>
  <c r="AP194" i="54"/>
  <c r="AO194" i="54"/>
  <c r="AN194" i="54"/>
  <c r="AM194" i="54"/>
  <c r="AH194" i="54"/>
  <c r="AG194" i="54"/>
  <c r="AF194" i="54"/>
  <c r="AE194" i="54"/>
  <c r="AD194" i="54"/>
  <c r="AC194" i="54"/>
  <c r="AB194" i="54"/>
  <c r="AA194" i="54"/>
  <c r="Z194" i="54"/>
  <c r="Y194" i="54"/>
  <c r="X194" i="54"/>
  <c r="W194" i="54"/>
  <c r="V194" i="54"/>
  <c r="U194" i="54"/>
  <c r="T194" i="54"/>
  <c r="S194" i="54"/>
  <c r="R194" i="54"/>
  <c r="Q194" i="54"/>
  <c r="P194" i="54"/>
  <c r="O194" i="54"/>
  <c r="N194" i="54"/>
  <c r="M194" i="54"/>
  <c r="L194" i="54"/>
  <c r="K194" i="54"/>
  <c r="J194" i="54"/>
  <c r="I194" i="54"/>
  <c r="H194" i="54"/>
  <c r="G194" i="54"/>
  <c r="CA193" i="54"/>
  <c r="CE193" i="54" s="1"/>
  <c r="C193" i="54"/>
  <c r="D193" i="54" s="1"/>
  <c r="C192" i="54"/>
  <c r="CA192" i="54" s="1"/>
  <c r="CE192" i="54" s="1"/>
  <c r="CA191" i="54"/>
  <c r="CE191" i="54" s="1"/>
  <c r="C191" i="54"/>
  <c r="D191" i="54" s="1"/>
  <c r="CN190" i="54"/>
  <c r="CM190" i="54"/>
  <c r="CL190" i="54"/>
  <c r="BZ190" i="54"/>
  <c r="BY190" i="54"/>
  <c r="BX190" i="54"/>
  <c r="BW190" i="54"/>
  <c r="BV190" i="54"/>
  <c r="BU190" i="54"/>
  <c r="BT190" i="54"/>
  <c r="BS190" i="54"/>
  <c r="BR190" i="54"/>
  <c r="BQ190" i="54"/>
  <c r="BP190" i="54"/>
  <c r="BO190" i="54"/>
  <c r="BN190" i="54"/>
  <c r="BM190" i="54"/>
  <c r="BL190" i="54"/>
  <c r="BK190" i="54"/>
  <c r="BJ190" i="54"/>
  <c r="BI190" i="54"/>
  <c r="BH190" i="54"/>
  <c r="BG190" i="54"/>
  <c r="BF190" i="54"/>
  <c r="BE190" i="54"/>
  <c r="BD190" i="54"/>
  <c r="BC190" i="54"/>
  <c r="AX190" i="54"/>
  <c r="AW190" i="54"/>
  <c r="AV190" i="54"/>
  <c r="AU190" i="54"/>
  <c r="AT190" i="54"/>
  <c r="AS190" i="54"/>
  <c r="AR190" i="54"/>
  <c r="AQ190" i="54"/>
  <c r="AP190" i="54"/>
  <c r="AO190" i="54"/>
  <c r="AN190" i="54"/>
  <c r="AM190" i="54"/>
  <c r="AL190" i="54"/>
  <c r="AK190" i="54"/>
  <c r="AJ190" i="54"/>
  <c r="AI190" i="54"/>
  <c r="AH190" i="54"/>
  <c r="AG190" i="54"/>
  <c r="AF190" i="54"/>
  <c r="AE190" i="54"/>
  <c r="AD190" i="54"/>
  <c r="AC190" i="54"/>
  <c r="AB190" i="54"/>
  <c r="AA190" i="54"/>
  <c r="Z190" i="54"/>
  <c r="Y190" i="54"/>
  <c r="X190" i="54"/>
  <c r="W190" i="54"/>
  <c r="V190" i="54"/>
  <c r="U190" i="54"/>
  <c r="T190" i="54"/>
  <c r="S190" i="54"/>
  <c r="R190" i="54"/>
  <c r="Q190" i="54"/>
  <c r="P190" i="54"/>
  <c r="O190" i="54"/>
  <c r="N190" i="54"/>
  <c r="M190" i="54"/>
  <c r="L190" i="54"/>
  <c r="K190" i="54"/>
  <c r="J190" i="54"/>
  <c r="I190" i="54"/>
  <c r="H190" i="54"/>
  <c r="G190" i="54"/>
  <c r="C189" i="54"/>
  <c r="CA189" i="54" s="1"/>
  <c r="CE189" i="54" s="1"/>
  <c r="E188" i="54"/>
  <c r="C188" i="54"/>
  <c r="D188" i="54" s="1"/>
  <c r="CB188" i="54" s="1"/>
  <c r="CF188" i="54" s="1"/>
  <c r="C187" i="54"/>
  <c r="CA187" i="54" s="1"/>
  <c r="CE187" i="54" s="1"/>
  <c r="E186" i="54"/>
  <c r="C186" i="54"/>
  <c r="D186" i="54" s="1"/>
  <c r="CB186" i="54" s="1"/>
  <c r="CF186" i="54" s="1"/>
  <c r="CH185" i="54"/>
  <c r="C185" i="54"/>
  <c r="CA185" i="54" s="1"/>
  <c r="CE185" i="54" s="1"/>
  <c r="D184" i="54"/>
  <c r="C184" i="54"/>
  <c r="CA184" i="54" s="1"/>
  <c r="CE184" i="54" s="1"/>
  <c r="C183" i="54"/>
  <c r="CA183" i="54" s="1"/>
  <c r="CE183" i="54" s="1"/>
  <c r="D182" i="54"/>
  <c r="C182" i="54"/>
  <c r="CA182" i="54" s="1"/>
  <c r="CN181" i="54"/>
  <c r="CH181" i="54" s="1"/>
  <c r="CM181" i="54"/>
  <c r="CL181" i="54"/>
  <c r="BZ181" i="54"/>
  <c r="BY181" i="54"/>
  <c r="BX181" i="54"/>
  <c r="BW181" i="54"/>
  <c r="BV181" i="54"/>
  <c r="BU181" i="54"/>
  <c r="BT181" i="54"/>
  <c r="BS181" i="54"/>
  <c r="BR181" i="54"/>
  <c r="BQ181" i="54"/>
  <c r="BP181" i="54"/>
  <c r="BO181" i="54"/>
  <c r="BN181" i="54"/>
  <c r="BM181" i="54"/>
  <c r="BL181" i="54"/>
  <c r="BK181" i="54"/>
  <c r="BJ181" i="54"/>
  <c r="BI181" i="54"/>
  <c r="BH181" i="54"/>
  <c r="BG181" i="54"/>
  <c r="BF181" i="54"/>
  <c r="BE181" i="54"/>
  <c r="BD181" i="54"/>
  <c r="BC181" i="54"/>
  <c r="BB181" i="54"/>
  <c r="BA181" i="54"/>
  <c r="AZ181" i="54"/>
  <c r="AY181" i="54"/>
  <c r="AX181" i="54"/>
  <c r="AW181" i="54"/>
  <c r="AV181" i="54"/>
  <c r="AU181" i="54"/>
  <c r="AP181" i="54"/>
  <c r="AO181" i="54"/>
  <c r="AN181" i="54"/>
  <c r="AM181" i="54"/>
  <c r="AL181" i="54"/>
  <c r="AK181" i="54"/>
  <c r="AJ181" i="54"/>
  <c r="AI181" i="54"/>
  <c r="AH181" i="54"/>
  <c r="AG181" i="54"/>
  <c r="AF181" i="54"/>
  <c r="AE181" i="54"/>
  <c r="AD181" i="54"/>
  <c r="AC181" i="54"/>
  <c r="AB181" i="54"/>
  <c r="AA181" i="54"/>
  <c r="Z181" i="54"/>
  <c r="Y181" i="54"/>
  <c r="X181" i="54"/>
  <c r="W181" i="54"/>
  <c r="V181" i="54"/>
  <c r="U181" i="54"/>
  <c r="T181" i="54"/>
  <c r="S181" i="54"/>
  <c r="R181" i="54"/>
  <c r="Q181" i="54"/>
  <c r="P181" i="54"/>
  <c r="O181" i="54"/>
  <c r="N181" i="54"/>
  <c r="M181" i="54"/>
  <c r="L181" i="54"/>
  <c r="K181" i="54"/>
  <c r="J181" i="54"/>
  <c r="I181" i="54"/>
  <c r="H181" i="54"/>
  <c r="CH180" i="54"/>
  <c r="CG180" i="54"/>
  <c r="CD180" i="54"/>
  <c r="CC180" i="54"/>
  <c r="CB180" i="54"/>
  <c r="CF180" i="54" s="1"/>
  <c r="C180" i="54"/>
  <c r="CA180" i="54" s="1"/>
  <c r="CE180" i="54" s="1"/>
  <c r="CH179" i="54"/>
  <c r="CD179" i="54"/>
  <c r="CC179" i="54"/>
  <c r="CG179" i="54" s="1"/>
  <c r="CB179" i="54"/>
  <c r="CF179" i="54" s="1"/>
  <c r="CA179" i="54"/>
  <c r="CE179" i="54" s="1"/>
  <c r="CA178" i="54"/>
  <c r="CE178" i="54" s="1"/>
  <c r="C178" i="54"/>
  <c r="D178" i="54" s="1"/>
  <c r="C177" i="54"/>
  <c r="CA176" i="54"/>
  <c r="CE176" i="54" s="1"/>
  <c r="C176" i="54"/>
  <c r="C175" i="54"/>
  <c r="CA174" i="54"/>
  <c r="C174" i="54"/>
  <c r="D174" i="54" s="1"/>
  <c r="CN173" i="54"/>
  <c r="CM173" i="54"/>
  <c r="CL173" i="54"/>
  <c r="BZ173" i="54"/>
  <c r="BY173" i="54"/>
  <c r="BX173" i="54"/>
  <c r="BW173" i="54"/>
  <c r="BV173" i="54"/>
  <c r="BU173" i="54"/>
  <c r="BT173" i="54"/>
  <c r="BS173" i="54"/>
  <c r="BR173" i="54"/>
  <c r="BQ173" i="54"/>
  <c r="BP173" i="54"/>
  <c r="BO173" i="54"/>
  <c r="BN173" i="54"/>
  <c r="BM173" i="54"/>
  <c r="BL173" i="54"/>
  <c r="BK173" i="54"/>
  <c r="BJ173" i="54"/>
  <c r="BI173" i="54"/>
  <c r="BH173" i="54"/>
  <c r="BG173" i="54"/>
  <c r="BF173" i="54"/>
  <c r="BE173" i="54"/>
  <c r="BD173" i="54"/>
  <c r="BC173" i="54"/>
  <c r="BB173" i="54"/>
  <c r="BA173" i="54"/>
  <c r="AZ173" i="54"/>
  <c r="AY173" i="54"/>
  <c r="AX173" i="54"/>
  <c r="AW173" i="54"/>
  <c r="AV173" i="54"/>
  <c r="AU173" i="54"/>
  <c r="AT173" i="54"/>
  <c r="AS173" i="54"/>
  <c r="AR173" i="54"/>
  <c r="AQ173" i="54"/>
  <c r="AP173" i="54"/>
  <c r="AO173" i="54"/>
  <c r="AN173" i="54"/>
  <c r="AM173" i="54"/>
  <c r="AH173" i="54"/>
  <c r="AG173" i="54"/>
  <c r="AF173" i="54"/>
  <c r="AD173" i="54"/>
  <c r="AC173" i="54"/>
  <c r="AB173" i="54"/>
  <c r="AA173" i="54"/>
  <c r="Z173" i="54"/>
  <c r="Y173" i="54"/>
  <c r="X173" i="54"/>
  <c r="W173" i="54"/>
  <c r="V173" i="54"/>
  <c r="U173" i="54"/>
  <c r="T173" i="54"/>
  <c r="S173" i="54"/>
  <c r="J173" i="54"/>
  <c r="I173" i="54"/>
  <c r="H173" i="54"/>
  <c r="G173" i="54"/>
  <c r="C172" i="54"/>
  <c r="CA172" i="54" s="1"/>
  <c r="CE172" i="54" s="1"/>
  <c r="CF171" i="54"/>
  <c r="D171" i="54"/>
  <c r="CB171" i="54" s="1"/>
  <c r="C171" i="54"/>
  <c r="CA171" i="54" s="1"/>
  <c r="CE171" i="54" s="1"/>
  <c r="C170" i="54"/>
  <c r="CA170" i="54" s="1"/>
  <c r="CE170" i="54" s="1"/>
  <c r="CF169" i="54"/>
  <c r="D169" i="54"/>
  <c r="CB169" i="54" s="1"/>
  <c r="C169" i="54"/>
  <c r="CA169" i="54" s="1"/>
  <c r="CE169" i="54" s="1"/>
  <c r="C168" i="54"/>
  <c r="CA168" i="54" s="1"/>
  <c r="CE168" i="54" s="1"/>
  <c r="CF167" i="54"/>
  <c r="D167" i="54"/>
  <c r="CB167" i="54" s="1"/>
  <c r="C167" i="54"/>
  <c r="CA167" i="54" s="1"/>
  <c r="CE167" i="54" s="1"/>
  <c r="C166" i="54"/>
  <c r="CA166" i="54" s="1"/>
  <c r="CE166" i="54" s="1"/>
  <c r="CF165" i="54"/>
  <c r="D165" i="54"/>
  <c r="CB165" i="54" s="1"/>
  <c r="C165" i="54"/>
  <c r="CA165" i="54" s="1"/>
  <c r="CE165" i="54" s="1"/>
  <c r="C164" i="54"/>
  <c r="CA164" i="54" s="1"/>
  <c r="CE164" i="54" s="1"/>
  <c r="CF163" i="54"/>
  <c r="D163" i="54"/>
  <c r="CB163" i="54" s="1"/>
  <c r="C163" i="54"/>
  <c r="CA163" i="54" s="1"/>
  <c r="CN162" i="54"/>
  <c r="CM162" i="54"/>
  <c r="CL162" i="54"/>
  <c r="BZ162" i="54"/>
  <c r="BY162" i="54"/>
  <c r="BX162" i="54"/>
  <c r="BW162" i="54"/>
  <c r="BR162" i="54"/>
  <c r="BQ162" i="54"/>
  <c r="BP162" i="54"/>
  <c r="BO162" i="54"/>
  <c r="BN162" i="54"/>
  <c r="BM162" i="54"/>
  <c r="BL162" i="54"/>
  <c r="BK162" i="54"/>
  <c r="BJ162" i="54"/>
  <c r="BI162" i="54"/>
  <c r="BH162" i="54"/>
  <c r="BG162" i="54"/>
  <c r="BF162" i="54"/>
  <c r="BE162" i="54"/>
  <c r="BD162" i="54"/>
  <c r="BC162" i="54"/>
  <c r="BB162" i="54"/>
  <c r="BA162" i="54"/>
  <c r="AZ162" i="54"/>
  <c r="AY162" i="54"/>
  <c r="AX162" i="54"/>
  <c r="AW162" i="54"/>
  <c r="AV162" i="54"/>
  <c r="AU162" i="54"/>
  <c r="AP162" i="54"/>
  <c r="AO162" i="54"/>
  <c r="AN162" i="54"/>
  <c r="AM162" i="54"/>
  <c r="AL162" i="54"/>
  <c r="AK162" i="54"/>
  <c r="AJ162" i="54"/>
  <c r="AI162" i="54"/>
  <c r="AH162" i="54"/>
  <c r="AG162" i="54"/>
  <c r="AF162" i="54"/>
  <c r="AE162" i="54"/>
  <c r="AD162" i="54"/>
  <c r="AC162" i="54"/>
  <c r="AB162" i="54"/>
  <c r="AA162" i="54"/>
  <c r="Z162" i="54"/>
  <c r="Y162" i="54"/>
  <c r="X162" i="54"/>
  <c r="W162" i="54"/>
  <c r="V162" i="54"/>
  <c r="U162" i="54"/>
  <c r="T162" i="54"/>
  <c r="S162" i="54"/>
  <c r="R162" i="54"/>
  <c r="Q162" i="54"/>
  <c r="P162" i="54"/>
  <c r="O162" i="54"/>
  <c r="N162" i="54"/>
  <c r="M162" i="54"/>
  <c r="L162" i="54"/>
  <c r="K162" i="54"/>
  <c r="J162" i="54"/>
  <c r="I162" i="54"/>
  <c r="H162" i="54"/>
  <c r="C161" i="54"/>
  <c r="CA160" i="54"/>
  <c r="CE160" i="54" s="1"/>
  <c r="C160" i="54"/>
  <c r="D160" i="54" s="1"/>
  <c r="C159" i="54"/>
  <c r="CA158" i="54"/>
  <c r="CE158" i="54" s="1"/>
  <c r="C158" i="54"/>
  <c r="D158" i="54" s="1"/>
  <c r="C157" i="54"/>
  <c r="CB156" i="54"/>
  <c r="CF156" i="54" s="1"/>
  <c r="CA156" i="54"/>
  <c r="CE156" i="54" s="1"/>
  <c r="C156" i="54"/>
  <c r="D156" i="54" s="1"/>
  <c r="E156" i="54" s="1"/>
  <c r="D155" i="54"/>
  <c r="C155" i="54"/>
  <c r="CA155" i="54" s="1"/>
  <c r="CE155" i="54" s="1"/>
  <c r="CA154" i="54"/>
  <c r="CE154" i="54" s="1"/>
  <c r="C154" i="54"/>
  <c r="D154" i="54" s="1"/>
  <c r="D153" i="54"/>
  <c r="C153" i="54"/>
  <c r="CA153" i="54" s="1"/>
  <c r="CE153" i="54" s="1"/>
  <c r="CA152" i="54"/>
  <c r="CE152" i="54" s="1"/>
  <c r="C152" i="54"/>
  <c r="D152" i="54" s="1"/>
  <c r="E152" i="54" s="1"/>
  <c r="D151" i="54"/>
  <c r="C151" i="54"/>
  <c r="CA151" i="54" s="1"/>
  <c r="CE151" i="54" s="1"/>
  <c r="CB150" i="54"/>
  <c r="CF150" i="54" s="1"/>
  <c r="CA150" i="54"/>
  <c r="CE150" i="54" s="1"/>
  <c r="C150" i="54"/>
  <c r="D150" i="54" s="1"/>
  <c r="E150" i="54" s="1"/>
  <c r="D149" i="54"/>
  <c r="C149" i="54"/>
  <c r="CA149" i="54" s="1"/>
  <c r="CE149" i="54" s="1"/>
  <c r="CB148" i="54"/>
  <c r="CA148" i="54"/>
  <c r="CE148" i="54" s="1"/>
  <c r="C148" i="54"/>
  <c r="D148" i="54" s="1"/>
  <c r="E148" i="54" s="1"/>
  <c r="CN147" i="54"/>
  <c r="CM147" i="54"/>
  <c r="CL147" i="54"/>
  <c r="BZ147" i="54"/>
  <c r="BY147" i="54"/>
  <c r="BX147" i="54"/>
  <c r="BW147" i="54"/>
  <c r="BR147" i="54"/>
  <c r="BQ147" i="54"/>
  <c r="BP147" i="54"/>
  <c r="BO147" i="54"/>
  <c r="BN147" i="54"/>
  <c r="BM147" i="54"/>
  <c r="BL147" i="54"/>
  <c r="BK147" i="54"/>
  <c r="BJ147" i="54"/>
  <c r="BI147" i="54"/>
  <c r="BH147" i="54"/>
  <c r="BG147" i="54"/>
  <c r="BF147" i="54"/>
  <c r="BE147" i="54"/>
  <c r="BD147" i="54"/>
  <c r="BC147" i="54"/>
  <c r="BB147" i="54"/>
  <c r="BA147" i="54"/>
  <c r="AZ147" i="54"/>
  <c r="AY147" i="54"/>
  <c r="AP147" i="54"/>
  <c r="AO147" i="54"/>
  <c r="AN147" i="54"/>
  <c r="AM147" i="54"/>
  <c r="AH147" i="54"/>
  <c r="AG147" i="54"/>
  <c r="AF147" i="54"/>
  <c r="AE147" i="54"/>
  <c r="AD147" i="54"/>
  <c r="AC147" i="54"/>
  <c r="AB147" i="54"/>
  <c r="AA147" i="54"/>
  <c r="Z147" i="54"/>
  <c r="Y147" i="54"/>
  <c r="X147" i="54"/>
  <c r="W147" i="54"/>
  <c r="V147" i="54"/>
  <c r="U147" i="54"/>
  <c r="T147" i="54"/>
  <c r="S147" i="54"/>
  <c r="R147" i="54"/>
  <c r="Q147" i="54"/>
  <c r="P147" i="54"/>
  <c r="O147" i="54"/>
  <c r="N147" i="54"/>
  <c r="M147" i="54"/>
  <c r="L147" i="54"/>
  <c r="K147" i="54"/>
  <c r="J147" i="54"/>
  <c r="I147" i="54"/>
  <c r="H147" i="54"/>
  <c r="G147" i="54"/>
  <c r="CA146" i="54"/>
  <c r="CE146" i="54" s="1"/>
  <c r="C145" i="54"/>
  <c r="CN143" i="54"/>
  <c r="CM143" i="54"/>
  <c r="CL143" i="54"/>
  <c r="CF143" i="54" s="1"/>
  <c r="BZ143" i="54"/>
  <c r="BY143" i="54"/>
  <c r="BX143" i="54"/>
  <c r="BW143" i="54"/>
  <c r="BV143" i="54"/>
  <c r="BU143" i="54"/>
  <c r="BT143" i="54"/>
  <c r="BS143" i="54"/>
  <c r="BR143" i="54"/>
  <c r="BQ143" i="54"/>
  <c r="BP143" i="54"/>
  <c r="BO143" i="54"/>
  <c r="BN143" i="54"/>
  <c r="BM143" i="54"/>
  <c r="BL143" i="54"/>
  <c r="BK143" i="54"/>
  <c r="BJ143" i="54"/>
  <c r="BI143" i="54"/>
  <c r="BH143" i="54"/>
  <c r="BG143" i="54"/>
  <c r="BF143" i="54"/>
  <c r="BE143" i="54"/>
  <c r="BD143" i="54"/>
  <c r="BC143" i="54"/>
  <c r="BB143" i="54"/>
  <c r="BA143" i="54"/>
  <c r="AZ143" i="54"/>
  <c r="AY143" i="54"/>
  <c r="AX143" i="54"/>
  <c r="AW143" i="54"/>
  <c r="AV143" i="54"/>
  <c r="AU143" i="54"/>
  <c r="AT143" i="54"/>
  <c r="AS143" i="54"/>
  <c r="AR143" i="54"/>
  <c r="AQ143" i="54"/>
  <c r="AP143" i="54"/>
  <c r="AO143" i="54"/>
  <c r="AN143" i="54"/>
  <c r="AM143" i="54"/>
  <c r="AL143" i="54"/>
  <c r="AK143" i="54"/>
  <c r="AJ143" i="54"/>
  <c r="AH143" i="54"/>
  <c r="AG143" i="54"/>
  <c r="AF143" i="54"/>
  <c r="AE143" i="54"/>
  <c r="AD143" i="54"/>
  <c r="AC143" i="54"/>
  <c r="AB143" i="54"/>
  <c r="AA143" i="54"/>
  <c r="Y143" i="54"/>
  <c r="X143" i="54"/>
  <c r="W143" i="54"/>
  <c r="V143" i="54"/>
  <c r="U143" i="54"/>
  <c r="S143" i="54"/>
  <c r="R143" i="54"/>
  <c r="Q143" i="54"/>
  <c r="P143" i="54"/>
  <c r="O143" i="54"/>
  <c r="N143" i="54"/>
  <c r="M143" i="54"/>
  <c r="L143" i="54"/>
  <c r="K143" i="54"/>
  <c r="J143" i="54"/>
  <c r="I143" i="54"/>
  <c r="H143" i="54"/>
  <c r="G143" i="54"/>
  <c r="B143" i="54"/>
  <c r="C146" i="54" s="1"/>
  <c r="D146" i="54" s="1"/>
  <c r="C142" i="54"/>
  <c r="CA141" i="54"/>
  <c r="CE141" i="54" s="1"/>
  <c r="C141" i="54"/>
  <c r="D141" i="54" s="1"/>
  <c r="C140" i="54"/>
  <c r="CA139" i="54"/>
  <c r="CE139" i="54" s="1"/>
  <c r="C139" i="54"/>
  <c r="D139" i="54" s="1"/>
  <c r="C138" i="54"/>
  <c r="CA137" i="54"/>
  <c r="C137" i="54"/>
  <c r="D137" i="54" s="1"/>
  <c r="CN136" i="54"/>
  <c r="CM136" i="54"/>
  <c r="CL136" i="54"/>
  <c r="BZ136" i="54"/>
  <c r="BY136" i="54"/>
  <c r="BX136" i="54"/>
  <c r="BW136" i="54"/>
  <c r="BV136" i="54"/>
  <c r="BU136" i="54"/>
  <c r="BT136" i="54"/>
  <c r="BS136" i="54"/>
  <c r="BR136" i="54"/>
  <c r="BQ136" i="54"/>
  <c r="BP136" i="54"/>
  <c r="BO136" i="54"/>
  <c r="BN136" i="54"/>
  <c r="BM136" i="54"/>
  <c r="BL136" i="54"/>
  <c r="BK136" i="54"/>
  <c r="BJ136" i="54"/>
  <c r="BI136" i="54"/>
  <c r="BH136" i="54"/>
  <c r="BG136" i="54"/>
  <c r="BF136" i="54"/>
  <c r="BE136" i="54"/>
  <c r="BD136" i="54"/>
  <c r="BC136" i="54"/>
  <c r="BB136" i="54"/>
  <c r="BA136" i="54"/>
  <c r="AZ136" i="54"/>
  <c r="AY136" i="54"/>
  <c r="AX136" i="54"/>
  <c r="AW136" i="54"/>
  <c r="AV136" i="54"/>
  <c r="AU136" i="54"/>
  <c r="AT136" i="54"/>
  <c r="AS136" i="54"/>
  <c r="AR136" i="54"/>
  <c r="AQ136" i="54"/>
  <c r="AP136" i="54"/>
  <c r="AO136" i="54"/>
  <c r="AN136" i="54"/>
  <c r="AM136" i="54"/>
  <c r="AH136" i="54"/>
  <c r="AG136" i="54"/>
  <c r="AF136" i="54"/>
  <c r="AE136" i="54"/>
  <c r="AD136" i="54"/>
  <c r="AC136" i="54"/>
  <c r="AB136" i="54"/>
  <c r="AA136" i="54"/>
  <c r="Z136" i="54"/>
  <c r="Y136" i="54"/>
  <c r="X136" i="54"/>
  <c r="W136" i="54"/>
  <c r="V136" i="54"/>
  <c r="U136" i="54"/>
  <c r="T136" i="54"/>
  <c r="S136" i="54"/>
  <c r="R136" i="54"/>
  <c r="Q136" i="54"/>
  <c r="P136" i="54"/>
  <c r="O136" i="54"/>
  <c r="N136" i="54"/>
  <c r="M136" i="54"/>
  <c r="L136" i="54"/>
  <c r="K136" i="54"/>
  <c r="J136" i="54"/>
  <c r="I136" i="54"/>
  <c r="H136" i="54"/>
  <c r="G136" i="54"/>
  <c r="C135" i="54"/>
  <c r="CA135" i="54" s="1"/>
  <c r="CE135" i="54" s="1"/>
  <c r="CA134" i="54"/>
  <c r="CE134" i="54" s="1"/>
  <c r="F134" i="54"/>
  <c r="CD134" i="54" s="1"/>
  <c r="CH134" i="54" s="1"/>
  <c r="E134" i="54"/>
  <c r="CC134" i="54" s="1"/>
  <c r="CG134" i="54" s="1"/>
  <c r="D134" i="54"/>
  <c r="CB134" i="54" s="1"/>
  <c r="CF134" i="54" s="1"/>
  <c r="C134" i="54"/>
  <c r="C133" i="54"/>
  <c r="CA133" i="54" s="1"/>
  <c r="CE133" i="54" s="1"/>
  <c r="CA132" i="54"/>
  <c r="CE132" i="54" s="1"/>
  <c r="F132" i="54"/>
  <c r="CD132" i="54" s="1"/>
  <c r="CH132" i="54" s="1"/>
  <c r="E132" i="54"/>
  <c r="CC132" i="54" s="1"/>
  <c r="CG132" i="54" s="1"/>
  <c r="D132" i="54"/>
  <c r="CB132" i="54" s="1"/>
  <c r="CF132" i="54" s="1"/>
  <c r="C132" i="54"/>
  <c r="C131" i="54"/>
  <c r="CA131" i="54" s="1"/>
  <c r="CN130" i="54"/>
  <c r="CM130" i="54"/>
  <c r="CL130" i="54"/>
  <c r="BZ130" i="54"/>
  <c r="BY130" i="54"/>
  <c r="BX130" i="54"/>
  <c r="BW130" i="54"/>
  <c r="BV130" i="54"/>
  <c r="BU130" i="54"/>
  <c r="BT130" i="54"/>
  <c r="BS130" i="54"/>
  <c r="BR130" i="54"/>
  <c r="BQ130" i="54"/>
  <c r="BP130" i="54"/>
  <c r="BO130" i="54"/>
  <c r="BN130" i="54"/>
  <c r="BM130" i="54"/>
  <c r="BL130" i="54"/>
  <c r="BK130" i="54"/>
  <c r="BJ130" i="54"/>
  <c r="BI130" i="54"/>
  <c r="BH130" i="54"/>
  <c r="BG130" i="54"/>
  <c r="BF130" i="54"/>
  <c r="BE130" i="54"/>
  <c r="BD130" i="54"/>
  <c r="BC130" i="54"/>
  <c r="BB130" i="54"/>
  <c r="BA130" i="54"/>
  <c r="AZ130" i="54"/>
  <c r="AY130" i="54"/>
  <c r="AX130" i="54"/>
  <c r="AW130" i="54"/>
  <c r="AV130" i="54"/>
  <c r="AU130" i="54"/>
  <c r="AT130" i="54"/>
  <c r="AS130" i="54"/>
  <c r="AR130" i="54"/>
  <c r="AQ130" i="54"/>
  <c r="AP130" i="54"/>
  <c r="AO130" i="54"/>
  <c r="AN130" i="54"/>
  <c r="AM130" i="54"/>
  <c r="AH130" i="54"/>
  <c r="AG130" i="54"/>
  <c r="AF130" i="54"/>
  <c r="AE130" i="54"/>
  <c r="AD130" i="54"/>
  <c r="AC130" i="54"/>
  <c r="AB130" i="54"/>
  <c r="AA130" i="54"/>
  <c r="Z130" i="54"/>
  <c r="Y130" i="54"/>
  <c r="X130" i="54"/>
  <c r="W130" i="54"/>
  <c r="V130" i="54"/>
  <c r="U130" i="54"/>
  <c r="T130" i="54"/>
  <c r="S130" i="54"/>
  <c r="R130" i="54"/>
  <c r="Q130" i="54"/>
  <c r="P130" i="54"/>
  <c r="O130" i="54"/>
  <c r="N130" i="54"/>
  <c r="M130" i="54"/>
  <c r="L130" i="54"/>
  <c r="K130" i="54"/>
  <c r="J130" i="54"/>
  <c r="I130" i="54"/>
  <c r="H130" i="54"/>
  <c r="G130" i="54"/>
  <c r="C129" i="54"/>
  <c r="D128" i="54"/>
  <c r="C128" i="54"/>
  <c r="CA128" i="54" s="1"/>
  <c r="CN127" i="54"/>
  <c r="CM127" i="54"/>
  <c r="CL127" i="54"/>
  <c r="BZ127" i="54"/>
  <c r="BY127" i="54"/>
  <c r="BX127" i="54"/>
  <c r="BW127" i="54"/>
  <c r="BV127" i="54"/>
  <c r="BU127" i="54"/>
  <c r="BT127" i="54"/>
  <c r="BS127" i="54"/>
  <c r="BR127" i="54"/>
  <c r="BQ127" i="54"/>
  <c r="BP127" i="54"/>
  <c r="BO127" i="54"/>
  <c r="BN127" i="54"/>
  <c r="BM127" i="54"/>
  <c r="BL127" i="54"/>
  <c r="BK127" i="54"/>
  <c r="BJ127" i="54"/>
  <c r="BI127" i="54"/>
  <c r="BH127" i="54"/>
  <c r="BG127" i="54"/>
  <c r="BF127" i="54"/>
  <c r="BE127" i="54"/>
  <c r="BD127" i="54"/>
  <c r="BC127" i="54"/>
  <c r="BB127" i="54"/>
  <c r="BA127" i="54"/>
  <c r="AZ127" i="54"/>
  <c r="AY127" i="54"/>
  <c r="AX127" i="54"/>
  <c r="AW127" i="54"/>
  <c r="AV127" i="54"/>
  <c r="AU127" i="54"/>
  <c r="AT127" i="54"/>
  <c r="AS127" i="54"/>
  <c r="AR127" i="54"/>
  <c r="AQ127" i="54"/>
  <c r="AP127" i="54"/>
  <c r="AO127" i="54"/>
  <c r="AN127" i="54"/>
  <c r="AM127" i="54"/>
  <c r="AL127" i="54"/>
  <c r="AK127" i="54"/>
  <c r="AJ127" i="54"/>
  <c r="AH127" i="54"/>
  <c r="AG127" i="54"/>
  <c r="AF127" i="54"/>
  <c r="AE127" i="54"/>
  <c r="AD127" i="54"/>
  <c r="AC127" i="54"/>
  <c r="AB127" i="54"/>
  <c r="AA127" i="54"/>
  <c r="Z127" i="54"/>
  <c r="Y127" i="54"/>
  <c r="X127" i="54"/>
  <c r="W127" i="54"/>
  <c r="V127" i="54"/>
  <c r="U127" i="54"/>
  <c r="T127" i="54"/>
  <c r="S127" i="54"/>
  <c r="R127" i="54"/>
  <c r="Q127" i="54"/>
  <c r="P127" i="54"/>
  <c r="O127" i="54"/>
  <c r="N127" i="54"/>
  <c r="M127" i="54"/>
  <c r="L127" i="54"/>
  <c r="K127" i="54"/>
  <c r="J127" i="54"/>
  <c r="I127" i="54"/>
  <c r="H127" i="54"/>
  <c r="G127" i="54"/>
  <c r="CA126" i="54"/>
  <c r="CE126" i="54" s="1"/>
  <c r="C126" i="54"/>
  <c r="D126" i="54" s="1"/>
  <c r="E126" i="54" s="1"/>
  <c r="F126" i="54" s="1"/>
  <c r="CD126" i="54" s="1"/>
  <c r="CH126" i="54" s="1"/>
  <c r="D125" i="54"/>
  <c r="C125" i="54"/>
  <c r="CA125" i="54" s="1"/>
  <c r="CE125" i="54" s="1"/>
  <c r="CB124" i="54"/>
  <c r="CF124" i="54" s="1"/>
  <c r="CA124" i="54"/>
  <c r="CE124" i="54" s="1"/>
  <c r="C124" i="54"/>
  <c r="D124" i="54" s="1"/>
  <c r="E124" i="54" s="1"/>
  <c r="C123" i="54"/>
  <c r="CN122" i="54"/>
  <c r="CM122" i="54"/>
  <c r="CL122" i="54"/>
  <c r="BZ122" i="54"/>
  <c r="BY122" i="54"/>
  <c r="BX122" i="54"/>
  <c r="BW122" i="54"/>
  <c r="BV122" i="54"/>
  <c r="BU122" i="54"/>
  <c r="BT122" i="54"/>
  <c r="BS122" i="54"/>
  <c r="BR122" i="54"/>
  <c r="BQ122" i="54"/>
  <c r="BP122" i="54"/>
  <c r="BO122" i="54"/>
  <c r="BN122" i="54"/>
  <c r="BM122" i="54"/>
  <c r="BL122" i="54"/>
  <c r="BK122" i="54"/>
  <c r="BJ122" i="54"/>
  <c r="BI122" i="54"/>
  <c r="BH122" i="54"/>
  <c r="BG122" i="54"/>
  <c r="BF122" i="54"/>
  <c r="BE122" i="54"/>
  <c r="BD122" i="54"/>
  <c r="BC122" i="54"/>
  <c r="BB122" i="54"/>
  <c r="BA122" i="54"/>
  <c r="AZ122" i="54"/>
  <c r="AY122" i="54"/>
  <c r="AX122" i="54"/>
  <c r="AW122" i="54"/>
  <c r="AV122" i="54"/>
  <c r="AU122" i="54"/>
  <c r="AT122" i="54"/>
  <c r="AS122" i="54"/>
  <c r="AR122" i="54"/>
  <c r="AQ122" i="54"/>
  <c r="AP122" i="54"/>
  <c r="AO122" i="54"/>
  <c r="AN122" i="54"/>
  <c r="AM122" i="54"/>
  <c r="AH122" i="54"/>
  <c r="AG122" i="54"/>
  <c r="AF122" i="54"/>
  <c r="AE122" i="54"/>
  <c r="AD122" i="54"/>
  <c r="AC122" i="54"/>
  <c r="AB122" i="54"/>
  <c r="AA122" i="54"/>
  <c r="Z122" i="54"/>
  <c r="Y122" i="54"/>
  <c r="X122" i="54"/>
  <c r="W122" i="54"/>
  <c r="V122" i="54"/>
  <c r="U122" i="54"/>
  <c r="T122" i="54"/>
  <c r="S122" i="54"/>
  <c r="R122" i="54"/>
  <c r="Q122" i="54"/>
  <c r="P122" i="54"/>
  <c r="O122" i="54"/>
  <c r="N122" i="54"/>
  <c r="M122" i="54"/>
  <c r="L122" i="54"/>
  <c r="K122" i="54"/>
  <c r="J122" i="54"/>
  <c r="I122" i="54"/>
  <c r="H122" i="54"/>
  <c r="G122" i="54"/>
  <c r="CH121" i="54"/>
  <c r="CA121" i="54"/>
  <c r="CE121" i="54" s="1"/>
  <c r="F121" i="54"/>
  <c r="CD121" i="54" s="1"/>
  <c r="E121" i="54"/>
  <c r="CC121" i="54" s="1"/>
  <c r="CG121" i="54" s="1"/>
  <c r="D121" i="54"/>
  <c r="CB121" i="54" s="1"/>
  <c r="CF121" i="54" s="1"/>
  <c r="C121" i="54"/>
  <c r="C120" i="54"/>
  <c r="CA119" i="54"/>
  <c r="CE119" i="54" s="1"/>
  <c r="F119" i="54"/>
  <c r="CD119" i="54" s="1"/>
  <c r="CH119" i="54" s="1"/>
  <c r="E119" i="54"/>
  <c r="CC119" i="54" s="1"/>
  <c r="CG119" i="54" s="1"/>
  <c r="D119" i="54"/>
  <c r="CB119" i="54" s="1"/>
  <c r="CF119" i="54" s="1"/>
  <c r="C119" i="54"/>
  <c r="C118" i="54"/>
  <c r="CN117" i="54"/>
  <c r="CM117" i="54"/>
  <c r="CL117" i="54"/>
  <c r="BZ117" i="54"/>
  <c r="BY117" i="54"/>
  <c r="BX117" i="54"/>
  <c r="BW117" i="54"/>
  <c r="BV117" i="54"/>
  <c r="BU117" i="54"/>
  <c r="BT117" i="54"/>
  <c r="BS117" i="54"/>
  <c r="BR117" i="54"/>
  <c r="BQ117" i="54"/>
  <c r="BP117" i="54"/>
  <c r="BO117" i="54"/>
  <c r="BN117" i="54"/>
  <c r="BM117" i="54"/>
  <c r="BL117" i="54"/>
  <c r="BK117" i="54"/>
  <c r="BJ117" i="54"/>
  <c r="BI117" i="54"/>
  <c r="BH117" i="54"/>
  <c r="BG117" i="54"/>
  <c r="BF117" i="54"/>
  <c r="BE117" i="54"/>
  <c r="BD117" i="54"/>
  <c r="BC117" i="54"/>
  <c r="BB117" i="54"/>
  <c r="BA117" i="54"/>
  <c r="AZ117" i="54"/>
  <c r="AY117" i="54"/>
  <c r="AX117" i="54"/>
  <c r="AW117" i="54"/>
  <c r="AV117" i="54"/>
  <c r="AU117" i="54"/>
  <c r="AT117" i="54"/>
  <c r="AS117" i="54"/>
  <c r="AR117" i="54"/>
  <c r="AQ117" i="54"/>
  <c r="AP117" i="54"/>
  <c r="AO117" i="54"/>
  <c r="AN117" i="54"/>
  <c r="AM117" i="54"/>
  <c r="AH117" i="54"/>
  <c r="AG117" i="54"/>
  <c r="AF117" i="54"/>
  <c r="AE117" i="54"/>
  <c r="AD117" i="54"/>
  <c r="AC117" i="54"/>
  <c r="AB117" i="54"/>
  <c r="AA117" i="54"/>
  <c r="Z117" i="54"/>
  <c r="Y117" i="54"/>
  <c r="X117" i="54"/>
  <c r="W117" i="54"/>
  <c r="V117" i="54"/>
  <c r="U117" i="54"/>
  <c r="T117" i="54"/>
  <c r="S117" i="54"/>
  <c r="R117" i="54"/>
  <c r="Q117" i="54"/>
  <c r="P117" i="54"/>
  <c r="O117" i="54"/>
  <c r="N117" i="54"/>
  <c r="M117" i="54"/>
  <c r="L117" i="54"/>
  <c r="K117" i="54"/>
  <c r="J117" i="54"/>
  <c r="I117" i="54"/>
  <c r="H117" i="54"/>
  <c r="G117" i="54"/>
  <c r="E116" i="54"/>
  <c r="D116" i="54"/>
  <c r="CB116" i="54" s="1"/>
  <c r="CF116" i="54" s="1"/>
  <c r="C116" i="54"/>
  <c r="CA116" i="54" s="1"/>
  <c r="CE116" i="54" s="1"/>
  <c r="CA115" i="54"/>
  <c r="CE115" i="54" s="1"/>
  <c r="C115" i="54"/>
  <c r="D115" i="54" s="1"/>
  <c r="CG114" i="54"/>
  <c r="E114" i="54"/>
  <c r="CC114" i="54" s="1"/>
  <c r="D114" i="54"/>
  <c r="CB114" i="54" s="1"/>
  <c r="CF114" i="54" s="1"/>
  <c r="C114" i="54"/>
  <c r="CA114" i="54" s="1"/>
  <c r="CE114" i="54" s="1"/>
  <c r="CD113" i="54"/>
  <c r="CH113" i="54" s="1"/>
  <c r="CA113" i="54"/>
  <c r="CE113" i="54" s="1"/>
  <c r="C113" i="54"/>
  <c r="D113" i="54" s="1"/>
  <c r="E113" i="54" s="1"/>
  <c r="F113" i="54" s="1"/>
  <c r="F112" i="54"/>
  <c r="CD112" i="54" s="1"/>
  <c r="CH112" i="54" s="1"/>
  <c r="E112" i="54"/>
  <c r="CC112" i="54" s="1"/>
  <c r="CG112" i="54" s="1"/>
  <c r="D112" i="54"/>
  <c r="CB112" i="54" s="1"/>
  <c r="CF112" i="54" s="1"/>
  <c r="C112" i="54"/>
  <c r="CA112" i="54" s="1"/>
  <c r="CE112" i="54" s="1"/>
  <c r="CA111" i="54"/>
  <c r="CE111" i="54" s="1"/>
  <c r="C111" i="54"/>
  <c r="D111" i="54" s="1"/>
  <c r="E111" i="54" s="1"/>
  <c r="F111" i="54" s="1"/>
  <c r="CD111" i="54" s="1"/>
  <c r="CH111" i="54" s="1"/>
  <c r="C110" i="54"/>
  <c r="CA110" i="54" s="1"/>
  <c r="CE110" i="54" s="1"/>
  <c r="CB109" i="54"/>
  <c r="CF109" i="54" s="1"/>
  <c r="CA109" i="54"/>
  <c r="CE109" i="54" s="1"/>
  <c r="C109" i="54"/>
  <c r="D109" i="54" s="1"/>
  <c r="E109" i="54" s="1"/>
  <c r="F109" i="54" s="1"/>
  <c r="CD109" i="54" s="1"/>
  <c r="CH109" i="54" s="1"/>
  <c r="C108" i="54"/>
  <c r="CA108" i="54" s="1"/>
  <c r="CE108" i="54" s="1"/>
  <c r="CB107" i="54"/>
  <c r="CF107" i="54" s="1"/>
  <c r="CA107" i="54"/>
  <c r="CE107" i="54" s="1"/>
  <c r="C107" i="54"/>
  <c r="D107" i="54" s="1"/>
  <c r="E107" i="54" s="1"/>
  <c r="F107" i="54" s="1"/>
  <c r="CD107" i="54" s="1"/>
  <c r="CH107" i="54" s="1"/>
  <c r="CF106" i="54"/>
  <c r="E106" i="54"/>
  <c r="CC106" i="54" s="1"/>
  <c r="CG106" i="54" s="1"/>
  <c r="D106" i="54"/>
  <c r="CB106" i="54" s="1"/>
  <c r="C106" i="54"/>
  <c r="CA106" i="54" s="1"/>
  <c r="CE106" i="54" s="1"/>
  <c r="CD105" i="54"/>
  <c r="CH105" i="54" s="1"/>
  <c r="CC105" i="54"/>
  <c r="CG105" i="54" s="1"/>
  <c r="CB105" i="54"/>
  <c r="CF105" i="54" s="1"/>
  <c r="CA105" i="54"/>
  <c r="CE105" i="54" s="1"/>
  <c r="C105" i="54"/>
  <c r="D105" i="54" s="1"/>
  <c r="E105" i="54" s="1"/>
  <c r="F105" i="54" s="1"/>
  <c r="CE104" i="54"/>
  <c r="C104" i="54"/>
  <c r="CA104" i="54" s="1"/>
  <c r="CD103" i="54"/>
  <c r="CH103" i="54" s="1"/>
  <c r="CC103" i="54"/>
  <c r="CG103" i="54" s="1"/>
  <c r="CB103" i="54"/>
  <c r="CF103" i="54" s="1"/>
  <c r="CA103" i="54"/>
  <c r="CE103" i="54" s="1"/>
  <c r="CG102" i="54"/>
  <c r="CD102" i="54"/>
  <c r="CH102" i="54" s="1"/>
  <c r="CC102" i="54"/>
  <c r="CB102" i="54"/>
  <c r="CF102" i="54" s="1"/>
  <c r="CA102" i="54"/>
  <c r="CN101" i="54"/>
  <c r="CM101" i="54"/>
  <c r="CL101" i="54"/>
  <c r="BZ101" i="54"/>
  <c r="BY101" i="54"/>
  <c r="BX101" i="54"/>
  <c r="BW101" i="54"/>
  <c r="BV101" i="54"/>
  <c r="BR101" i="54"/>
  <c r="BQ101" i="54"/>
  <c r="BP101" i="54"/>
  <c r="BO101" i="54"/>
  <c r="BN101" i="54"/>
  <c r="BM101" i="54"/>
  <c r="BL101" i="54"/>
  <c r="BK101" i="54"/>
  <c r="BJ101" i="54"/>
  <c r="BI101" i="54"/>
  <c r="BH101" i="54"/>
  <c r="BG101" i="54"/>
  <c r="BF101" i="54"/>
  <c r="BE101" i="54"/>
  <c r="BD101" i="54"/>
  <c r="BC101" i="54"/>
  <c r="BB101" i="54"/>
  <c r="BA101" i="54"/>
  <c r="AZ101" i="54"/>
  <c r="AY101" i="54"/>
  <c r="AX101" i="54"/>
  <c r="AW101" i="54"/>
  <c r="AV101" i="54"/>
  <c r="AU101" i="54"/>
  <c r="AT101" i="54"/>
  <c r="AS101" i="54"/>
  <c r="AR101" i="54"/>
  <c r="AQ101" i="54"/>
  <c r="AP101" i="54"/>
  <c r="AO101" i="54"/>
  <c r="AN101" i="54"/>
  <c r="AM101" i="54"/>
  <c r="AL101" i="54"/>
  <c r="AK101" i="54"/>
  <c r="AJ101" i="54"/>
  <c r="AI101" i="54"/>
  <c r="AH101" i="54"/>
  <c r="AG101" i="54"/>
  <c r="AF101" i="54"/>
  <c r="AE101" i="54"/>
  <c r="AD101" i="54"/>
  <c r="AC101" i="54"/>
  <c r="AB101" i="54"/>
  <c r="AA101" i="54"/>
  <c r="R101" i="54"/>
  <c r="Q101" i="54"/>
  <c r="P101" i="54"/>
  <c r="O101" i="54"/>
  <c r="N101" i="54"/>
  <c r="M101" i="54"/>
  <c r="L101" i="54"/>
  <c r="K101" i="54"/>
  <c r="J101" i="54"/>
  <c r="I101" i="54"/>
  <c r="H101" i="54"/>
  <c r="G101" i="54"/>
  <c r="CA100" i="54"/>
  <c r="CE100" i="54" s="1"/>
  <c r="C100" i="54"/>
  <c r="D100" i="54" s="1"/>
  <c r="C99" i="54"/>
  <c r="CA98" i="54"/>
  <c r="C98" i="54"/>
  <c r="D98" i="54" s="1"/>
  <c r="CN97" i="54"/>
  <c r="CM97" i="54"/>
  <c r="CL97" i="54"/>
  <c r="BZ97" i="54"/>
  <c r="BY97" i="54"/>
  <c r="BX97" i="54"/>
  <c r="BW97" i="54"/>
  <c r="BV97" i="54"/>
  <c r="BU97" i="54"/>
  <c r="BT97" i="54"/>
  <c r="BS97" i="54"/>
  <c r="BR97" i="54"/>
  <c r="BQ97" i="54"/>
  <c r="BP97" i="54"/>
  <c r="BO97" i="54"/>
  <c r="BN97" i="54"/>
  <c r="BM97" i="54"/>
  <c r="BL97" i="54"/>
  <c r="BK97" i="54"/>
  <c r="BJ97" i="54"/>
  <c r="BI97" i="54"/>
  <c r="BH97" i="54"/>
  <c r="BF97" i="54"/>
  <c r="BE97" i="54"/>
  <c r="BD97" i="54"/>
  <c r="BC97" i="54"/>
  <c r="BB97" i="54"/>
  <c r="BA97" i="54"/>
  <c r="AZ97" i="54"/>
  <c r="AY97" i="54"/>
  <c r="AX97" i="54"/>
  <c r="AW97" i="54"/>
  <c r="AV97" i="54"/>
  <c r="AU97" i="54"/>
  <c r="AT97" i="54"/>
  <c r="AS97" i="54"/>
  <c r="AR97" i="54"/>
  <c r="AQ97" i="54"/>
  <c r="AP97" i="54"/>
  <c r="AO97" i="54"/>
  <c r="AN97" i="54"/>
  <c r="AM97" i="54"/>
  <c r="AH97" i="54"/>
  <c r="AG97" i="54"/>
  <c r="AF97" i="54"/>
  <c r="AE97" i="54"/>
  <c r="AD97" i="54"/>
  <c r="AC97" i="54"/>
  <c r="AB97" i="54"/>
  <c r="AA97" i="54"/>
  <c r="Z97" i="54"/>
  <c r="Y97" i="54"/>
  <c r="X97" i="54"/>
  <c r="W97" i="54"/>
  <c r="V97" i="54"/>
  <c r="U97" i="54"/>
  <c r="T97" i="54"/>
  <c r="S97" i="54"/>
  <c r="R97" i="54"/>
  <c r="Q97" i="54"/>
  <c r="P97" i="54"/>
  <c r="O97" i="54"/>
  <c r="N97" i="54"/>
  <c r="M97" i="54"/>
  <c r="L97" i="54"/>
  <c r="K97" i="54"/>
  <c r="J97" i="54"/>
  <c r="I97" i="54"/>
  <c r="H97" i="54"/>
  <c r="G97" i="54"/>
  <c r="CA96" i="54"/>
  <c r="CE96" i="54" s="1"/>
  <c r="D96" i="54"/>
  <c r="E96" i="54" s="1"/>
  <c r="F96" i="54" s="1"/>
  <c r="CD96" i="54" s="1"/>
  <c r="CH96" i="54" s="1"/>
  <c r="C96" i="54"/>
  <c r="C95" i="54"/>
  <c r="CA95" i="54" s="1"/>
  <c r="CE95" i="54" s="1"/>
  <c r="CC94" i="54"/>
  <c r="CG94" i="54" s="1"/>
  <c r="CA94" i="54"/>
  <c r="CE94" i="54" s="1"/>
  <c r="D94" i="54"/>
  <c r="E94" i="54" s="1"/>
  <c r="F94" i="54" s="1"/>
  <c r="CD94" i="54" s="1"/>
  <c r="CH94" i="54" s="1"/>
  <c r="C94" i="54"/>
  <c r="C93" i="54"/>
  <c r="CA93" i="54" s="1"/>
  <c r="CE93" i="54" s="1"/>
  <c r="CC92" i="54"/>
  <c r="CG92" i="54" s="1"/>
  <c r="CA92" i="54"/>
  <c r="CE92" i="54" s="1"/>
  <c r="D92" i="54"/>
  <c r="E92" i="54" s="1"/>
  <c r="F92" i="54" s="1"/>
  <c r="CD92" i="54" s="1"/>
  <c r="CH92" i="54" s="1"/>
  <c r="C92" i="54"/>
  <c r="C91" i="54"/>
  <c r="CA91" i="54" s="1"/>
  <c r="CE91" i="54" s="1"/>
  <c r="CA90" i="54"/>
  <c r="CE90" i="54" s="1"/>
  <c r="D90" i="54"/>
  <c r="E90" i="54" s="1"/>
  <c r="F90" i="54" s="1"/>
  <c r="CD90" i="54" s="1"/>
  <c r="CH90" i="54" s="1"/>
  <c r="C90" i="54"/>
  <c r="C89" i="54"/>
  <c r="CA89" i="54" s="1"/>
  <c r="CE89" i="54" s="1"/>
  <c r="CA88" i="54"/>
  <c r="CE88" i="54" s="1"/>
  <c r="D88" i="54"/>
  <c r="E88" i="54" s="1"/>
  <c r="C88" i="54"/>
  <c r="C87" i="54"/>
  <c r="CA87" i="54" s="1"/>
  <c r="CE87" i="54" s="1"/>
  <c r="CF86" i="54"/>
  <c r="CD86" i="54"/>
  <c r="CH86" i="54" s="1"/>
  <c r="CC86" i="54"/>
  <c r="CB86" i="54"/>
  <c r="CA86" i="54"/>
  <c r="CN85" i="54"/>
  <c r="CM85" i="54"/>
  <c r="CL85" i="54"/>
  <c r="BZ85" i="54"/>
  <c r="BY85" i="54"/>
  <c r="BX85" i="54"/>
  <c r="BW85" i="54"/>
  <c r="BR85" i="54"/>
  <c r="BQ85" i="54"/>
  <c r="BP85" i="54"/>
  <c r="BO85" i="54"/>
  <c r="BJ85" i="54"/>
  <c r="BI85" i="54"/>
  <c r="BH85" i="54"/>
  <c r="BG85" i="54"/>
  <c r="BB85" i="54"/>
  <c r="BA85" i="54"/>
  <c r="AZ85" i="54"/>
  <c r="AY85" i="54"/>
  <c r="AX85" i="54"/>
  <c r="AW85" i="54"/>
  <c r="AT85" i="54"/>
  <c r="AS85" i="54"/>
  <c r="AR85" i="54"/>
  <c r="AQ85" i="54"/>
  <c r="AP85" i="54"/>
  <c r="AL85" i="54"/>
  <c r="AK85" i="54"/>
  <c r="AJ85" i="54"/>
  <c r="AI85" i="54"/>
  <c r="AH85" i="54"/>
  <c r="AG85" i="54"/>
  <c r="AF85" i="54"/>
  <c r="AE85" i="54"/>
  <c r="Z85" i="54"/>
  <c r="Y85" i="54"/>
  <c r="X85" i="54"/>
  <c r="W85" i="54"/>
  <c r="V85" i="54"/>
  <c r="U85" i="54"/>
  <c r="T85" i="54"/>
  <c r="S85" i="54"/>
  <c r="R85" i="54"/>
  <c r="Q85" i="54"/>
  <c r="P85" i="54"/>
  <c r="O85" i="54"/>
  <c r="N85" i="54"/>
  <c r="M85" i="54"/>
  <c r="L85" i="54"/>
  <c r="K85" i="54"/>
  <c r="J85" i="54"/>
  <c r="I85" i="54"/>
  <c r="H85" i="54"/>
  <c r="G85" i="54"/>
  <c r="CA84" i="54"/>
  <c r="CE84" i="54" s="1"/>
  <c r="C84" i="54"/>
  <c r="D84" i="54" s="1"/>
  <c r="C83" i="54"/>
  <c r="CA82" i="54"/>
  <c r="CE82" i="54" s="1"/>
  <c r="C82" i="54"/>
  <c r="D82" i="54" s="1"/>
  <c r="C81" i="54"/>
  <c r="CA80" i="54"/>
  <c r="C80" i="54"/>
  <c r="D80" i="54" s="1"/>
  <c r="CN79" i="54"/>
  <c r="CM79" i="54"/>
  <c r="CL79" i="54"/>
  <c r="BZ79" i="54"/>
  <c r="BY79" i="54"/>
  <c r="BX79" i="54"/>
  <c r="BW79" i="54"/>
  <c r="BV79" i="54"/>
  <c r="BU79" i="54"/>
  <c r="BT79" i="54"/>
  <c r="BS79" i="54"/>
  <c r="BR79" i="54"/>
  <c r="BQ79" i="54"/>
  <c r="BP79" i="54"/>
  <c r="BO79" i="54"/>
  <c r="BN79" i="54"/>
  <c r="BM79" i="54"/>
  <c r="BL79" i="54"/>
  <c r="BK79" i="54"/>
  <c r="BJ79" i="54"/>
  <c r="BI79" i="54"/>
  <c r="BH79" i="54"/>
  <c r="BG79" i="54"/>
  <c r="BB79" i="54"/>
  <c r="BA79" i="54"/>
  <c r="AZ79" i="54"/>
  <c r="AY79" i="54"/>
  <c r="AX79" i="54"/>
  <c r="AW79" i="54"/>
  <c r="AV79" i="54"/>
  <c r="AU79" i="54"/>
  <c r="AT79" i="54"/>
  <c r="AS79" i="54"/>
  <c r="AR79" i="54"/>
  <c r="AQ79" i="54"/>
  <c r="AP79" i="54"/>
  <c r="AO79" i="54"/>
  <c r="AN79" i="54"/>
  <c r="AM79" i="54"/>
  <c r="AL79" i="54"/>
  <c r="AK79" i="54"/>
  <c r="AJ79" i="54"/>
  <c r="AI79" i="54"/>
  <c r="AH79" i="54"/>
  <c r="AG79" i="54"/>
  <c r="AF79" i="54"/>
  <c r="AE79" i="54"/>
  <c r="Z79" i="54"/>
  <c r="Y79" i="54"/>
  <c r="X79" i="54"/>
  <c r="W79" i="54"/>
  <c r="V79" i="54"/>
  <c r="U79" i="54"/>
  <c r="T79" i="54"/>
  <c r="S79" i="54"/>
  <c r="R79" i="54"/>
  <c r="Q79" i="54"/>
  <c r="P79" i="54"/>
  <c r="O79" i="54"/>
  <c r="N79" i="54"/>
  <c r="M79" i="54"/>
  <c r="L79" i="54"/>
  <c r="K79" i="54"/>
  <c r="J79" i="54"/>
  <c r="I79" i="54"/>
  <c r="H79" i="54"/>
  <c r="G79" i="54"/>
  <c r="CA78" i="54"/>
  <c r="CE78" i="54" s="1"/>
  <c r="D78" i="54"/>
  <c r="CB78" i="54" s="1"/>
  <c r="CF78" i="54" s="1"/>
  <c r="C78" i="54"/>
  <c r="C77" i="54"/>
  <c r="CA77" i="54" s="1"/>
  <c r="CE77" i="54" s="1"/>
  <c r="CA76" i="54"/>
  <c r="CE76" i="54" s="1"/>
  <c r="D76" i="54"/>
  <c r="CB76" i="54" s="1"/>
  <c r="CF76" i="54" s="1"/>
  <c r="C76" i="54"/>
  <c r="C75" i="54"/>
  <c r="CA75" i="54" s="1"/>
  <c r="CE75" i="54" s="1"/>
  <c r="CA74" i="54"/>
  <c r="CE74" i="54" s="1"/>
  <c r="D74" i="54"/>
  <c r="CB74" i="54" s="1"/>
  <c r="CF74" i="54" s="1"/>
  <c r="C74" i="54"/>
  <c r="C73" i="54"/>
  <c r="CA73" i="54" s="1"/>
  <c r="CE73" i="54" s="1"/>
  <c r="CA72" i="54"/>
  <c r="CE72" i="54" s="1"/>
  <c r="D72" i="54"/>
  <c r="CB72" i="54" s="1"/>
  <c r="CF72" i="54" s="1"/>
  <c r="C72" i="54"/>
  <c r="C71" i="54"/>
  <c r="CA71" i="54" s="1"/>
  <c r="CE71" i="54" s="1"/>
  <c r="CA70" i="54"/>
  <c r="CE70" i="54" s="1"/>
  <c r="D70" i="54"/>
  <c r="CB70" i="54" s="1"/>
  <c r="CF70" i="54" s="1"/>
  <c r="C70" i="54"/>
  <c r="C69" i="54"/>
  <c r="CA69" i="54" s="1"/>
  <c r="CN68" i="54"/>
  <c r="CM68" i="54"/>
  <c r="CL68" i="54"/>
  <c r="BZ68" i="54"/>
  <c r="BY68" i="54"/>
  <c r="BX68" i="54"/>
  <c r="BW68" i="54"/>
  <c r="BR68" i="54"/>
  <c r="BQ68" i="54"/>
  <c r="BP68" i="54"/>
  <c r="BO68" i="54"/>
  <c r="BN68" i="54"/>
  <c r="BM68" i="54"/>
  <c r="BL68" i="54"/>
  <c r="BK68" i="54"/>
  <c r="BJ68" i="54"/>
  <c r="BI68" i="54"/>
  <c r="BH68" i="54"/>
  <c r="BG68" i="54"/>
  <c r="BB68" i="54"/>
  <c r="BA68" i="54"/>
  <c r="AZ68" i="54"/>
  <c r="AY68" i="54"/>
  <c r="AX68" i="54"/>
  <c r="AW68" i="54"/>
  <c r="AV68" i="54"/>
  <c r="AU68" i="54"/>
  <c r="AT68" i="54"/>
  <c r="AS68" i="54"/>
  <c r="AR68" i="54"/>
  <c r="AQ68" i="54"/>
  <c r="AP68" i="54"/>
  <c r="AO68" i="54"/>
  <c r="AN68" i="54"/>
  <c r="AM68" i="54"/>
  <c r="AL68" i="54"/>
  <c r="AK68" i="54"/>
  <c r="AJ68" i="54"/>
  <c r="AI68" i="54"/>
  <c r="AH68" i="54"/>
  <c r="AG68" i="54"/>
  <c r="AF68" i="54"/>
  <c r="AE68" i="54"/>
  <c r="Z68" i="54"/>
  <c r="Y68" i="54"/>
  <c r="X68" i="54"/>
  <c r="W68" i="54"/>
  <c r="V68" i="54"/>
  <c r="U68" i="54"/>
  <c r="T68" i="54"/>
  <c r="S68" i="54"/>
  <c r="R68" i="54"/>
  <c r="Q68" i="54"/>
  <c r="P68" i="54"/>
  <c r="O68" i="54"/>
  <c r="N68" i="54"/>
  <c r="M68" i="54"/>
  <c r="L68" i="54"/>
  <c r="K68" i="54"/>
  <c r="J68" i="54"/>
  <c r="I68" i="54"/>
  <c r="H68" i="54"/>
  <c r="G68" i="54"/>
  <c r="C67" i="54"/>
  <c r="CA67" i="54" s="1"/>
  <c r="CE67" i="54" s="1"/>
  <c r="CC66" i="54"/>
  <c r="CA66" i="54"/>
  <c r="CE66" i="54" s="1"/>
  <c r="D66" i="54"/>
  <c r="E66" i="54" s="1"/>
  <c r="F66" i="54" s="1"/>
  <c r="CD66" i="54" s="1"/>
  <c r="C66" i="54"/>
  <c r="CH65" i="54"/>
  <c r="CG65" i="54"/>
  <c r="CE65" i="54"/>
  <c r="CD65" i="54"/>
  <c r="CC65" i="54"/>
  <c r="CB65" i="54"/>
  <c r="CF65" i="54" s="1"/>
  <c r="CA65" i="54"/>
  <c r="CH64" i="54"/>
  <c r="CG64" i="54"/>
  <c r="CE64" i="54"/>
  <c r="CD64" i="54"/>
  <c r="CC64" i="54"/>
  <c r="CB64" i="54"/>
  <c r="CF64" i="54" s="1"/>
  <c r="CA64" i="54"/>
  <c r="CN63" i="54"/>
  <c r="CM63" i="54"/>
  <c r="CL63" i="54"/>
  <c r="BZ63" i="54"/>
  <c r="BN63" i="54"/>
  <c r="BM63" i="54"/>
  <c r="BL63" i="54"/>
  <c r="BK63" i="54"/>
  <c r="BJ63" i="54"/>
  <c r="BI63" i="54"/>
  <c r="BH63" i="54"/>
  <c r="BG63" i="54"/>
  <c r="BF63" i="54"/>
  <c r="BE63" i="54"/>
  <c r="BD63" i="54"/>
  <c r="BC63" i="54"/>
  <c r="BB63" i="54"/>
  <c r="BA63" i="54"/>
  <c r="AZ63" i="54"/>
  <c r="AY63" i="54"/>
  <c r="AX63" i="54"/>
  <c r="AW63" i="54"/>
  <c r="AV63" i="54"/>
  <c r="AU63" i="54"/>
  <c r="AT63" i="54"/>
  <c r="AS63" i="54"/>
  <c r="AR63" i="54"/>
  <c r="AQ63" i="54"/>
  <c r="AP63" i="54"/>
  <c r="AO63" i="54"/>
  <c r="AN63" i="54"/>
  <c r="AM63" i="54"/>
  <c r="AL63" i="54"/>
  <c r="AK63" i="54"/>
  <c r="AJ63" i="54"/>
  <c r="AI63" i="54"/>
  <c r="AH63" i="54"/>
  <c r="AG63" i="54"/>
  <c r="AF63" i="54"/>
  <c r="AE63" i="54"/>
  <c r="AD63" i="54"/>
  <c r="AC63" i="54"/>
  <c r="AB63" i="54"/>
  <c r="AA63" i="54"/>
  <c r="Z63" i="54"/>
  <c r="Y63" i="54"/>
  <c r="X63" i="54"/>
  <c r="W63" i="54"/>
  <c r="V63" i="54"/>
  <c r="U63" i="54"/>
  <c r="T63" i="54"/>
  <c r="S63" i="54"/>
  <c r="R63" i="54"/>
  <c r="Q63" i="54"/>
  <c r="P63" i="54"/>
  <c r="O63" i="54"/>
  <c r="N63" i="54"/>
  <c r="M63" i="54"/>
  <c r="L63" i="54"/>
  <c r="K63" i="54"/>
  <c r="J63" i="54"/>
  <c r="I63" i="54"/>
  <c r="H63" i="54"/>
  <c r="G63" i="54"/>
  <c r="C62" i="54"/>
  <c r="CA62" i="54" s="1"/>
  <c r="CE62" i="54" s="1"/>
  <c r="CA61" i="54"/>
  <c r="CE61" i="54" s="1"/>
  <c r="D61" i="54"/>
  <c r="E61" i="54" s="1"/>
  <c r="C61" i="54"/>
  <c r="CH60" i="54"/>
  <c r="CG60" i="54"/>
  <c r="CE60" i="54"/>
  <c r="CD60" i="54"/>
  <c r="CC60" i="54"/>
  <c r="CB60" i="54"/>
  <c r="CF60" i="54" s="1"/>
  <c r="CA60" i="54"/>
  <c r="CH59" i="54"/>
  <c r="CG59" i="54"/>
  <c r="CE59" i="54"/>
  <c r="CD59" i="54"/>
  <c r="CC59" i="54"/>
  <c r="CB59" i="54"/>
  <c r="CF59" i="54" s="1"/>
  <c r="CA59" i="54"/>
  <c r="CA58" i="54" s="1"/>
  <c r="CN58" i="54"/>
  <c r="CM58" i="54"/>
  <c r="CL58" i="54"/>
  <c r="CE58" i="54"/>
  <c r="BZ58" i="54"/>
  <c r="BY58" i="54"/>
  <c r="BX58" i="54"/>
  <c r="BW58" i="54"/>
  <c r="BN58" i="54"/>
  <c r="BM58" i="54"/>
  <c r="BL58" i="54"/>
  <c r="BK58" i="54"/>
  <c r="BJ58" i="54"/>
  <c r="BI58" i="54"/>
  <c r="BH58" i="54"/>
  <c r="BG58" i="54"/>
  <c r="BF58" i="54"/>
  <c r="BE58" i="54"/>
  <c r="BD58" i="54"/>
  <c r="BC58" i="54"/>
  <c r="BB58" i="54"/>
  <c r="BA58" i="54"/>
  <c r="AZ58" i="54"/>
  <c r="AY58" i="54"/>
  <c r="AX58" i="54"/>
  <c r="AW58" i="54"/>
  <c r="AV58" i="54"/>
  <c r="AU58" i="54"/>
  <c r="AT58" i="54"/>
  <c r="AS58" i="54"/>
  <c r="AR58" i="54"/>
  <c r="AQ58" i="54"/>
  <c r="AP58" i="54"/>
  <c r="AO58" i="54"/>
  <c r="AN58" i="54"/>
  <c r="AM58" i="54"/>
  <c r="AL58" i="54"/>
  <c r="AK58" i="54"/>
  <c r="AJ58" i="54"/>
  <c r="AI58" i="54"/>
  <c r="AH58" i="54"/>
  <c r="AG58" i="54"/>
  <c r="AF58" i="54"/>
  <c r="AE58" i="54"/>
  <c r="Z58" i="54"/>
  <c r="Y58" i="54"/>
  <c r="X58" i="54"/>
  <c r="W58" i="54"/>
  <c r="V58" i="54"/>
  <c r="U58" i="54"/>
  <c r="T58" i="54"/>
  <c r="S58" i="54"/>
  <c r="R58" i="54"/>
  <c r="Q58" i="54"/>
  <c r="P58" i="54"/>
  <c r="O58" i="54"/>
  <c r="N58" i="54"/>
  <c r="M58" i="54"/>
  <c r="L58" i="54"/>
  <c r="K58" i="54"/>
  <c r="J58" i="54"/>
  <c r="I58" i="54"/>
  <c r="H58" i="54"/>
  <c r="G58" i="54"/>
  <c r="CA57" i="54"/>
  <c r="CE57" i="54" s="1"/>
  <c r="D57" i="54"/>
  <c r="C57" i="54"/>
  <c r="C56" i="54"/>
  <c r="CA55" i="54"/>
  <c r="CE55" i="54" s="1"/>
  <c r="D55" i="54"/>
  <c r="C55" i="54"/>
  <c r="C54" i="54"/>
  <c r="CN53" i="54"/>
  <c r="CM53" i="54"/>
  <c r="CL53" i="54"/>
  <c r="BZ53" i="54"/>
  <c r="BY53" i="54"/>
  <c r="BX53" i="54"/>
  <c r="BW53" i="54"/>
  <c r="BV53" i="54"/>
  <c r="BV52" i="54" s="1"/>
  <c r="BU53" i="54"/>
  <c r="BT53" i="54"/>
  <c r="BT52" i="54" s="1"/>
  <c r="BS53" i="54"/>
  <c r="BS52" i="54" s="1"/>
  <c r="BS51" i="54" s="1"/>
  <c r="BS50" i="54" s="1"/>
  <c r="BS49" i="54" s="1"/>
  <c r="BN53" i="54"/>
  <c r="BM53" i="54"/>
  <c r="BL53" i="54"/>
  <c r="BK53" i="54"/>
  <c r="BJ53" i="54"/>
  <c r="BI53" i="54"/>
  <c r="BH53" i="54"/>
  <c r="BG53" i="54"/>
  <c r="BF53" i="54"/>
  <c r="BE53" i="54"/>
  <c r="BD53" i="54"/>
  <c r="BC53" i="54"/>
  <c r="BB53" i="54"/>
  <c r="BA53" i="54"/>
  <c r="AZ53" i="54"/>
  <c r="AY53" i="54"/>
  <c r="AX53" i="54"/>
  <c r="AW53" i="54"/>
  <c r="AV53" i="54"/>
  <c r="AU53" i="54"/>
  <c r="AT53" i="54"/>
  <c r="AS53" i="54"/>
  <c r="AR53" i="54"/>
  <c r="AQ53" i="54"/>
  <c r="AP53" i="54"/>
  <c r="AO53" i="54"/>
  <c r="AN53" i="54"/>
  <c r="AM53" i="54"/>
  <c r="AL53" i="54"/>
  <c r="AK53" i="54"/>
  <c r="AJ53" i="54"/>
  <c r="AI53" i="54"/>
  <c r="AH53" i="54"/>
  <c r="AG53" i="54"/>
  <c r="AF53" i="54"/>
  <c r="AE53" i="54"/>
  <c r="AD53" i="54"/>
  <c r="AC53" i="54"/>
  <c r="AB53" i="54"/>
  <c r="AA53" i="54"/>
  <c r="Z53" i="54"/>
  <c r="Y53" i="54"/>
  <c r="X53" i="54"/>
  <c r="W53" i="54"/>
  <c r="V53" i="54"/>
  <c r="U53" i="54"/>
  <c r="T53" i="54"/>
  <c r="S53" i="54"/>
  <c r="R53" i="54"/>
  <c r="Q53" i="54"/>
  <c r="P53" i="54"/>
  <c r="O53" i="54"/>
  <c r="N53" i="54"/>
  <c r="M53" i="54"/>
  <c r="L53" i="54"/>
  <c r="K53" i="54"/>
  <c r="J53" i="54"/>
  <c r="I53" i="54"/>
  <c r="H53" i="54"/>
  <c r="G53" i="54"/>
  <c r="BU52" i="54"/>
  <c r="D52" i="54"/>
  <c r="C52" i="54"/>
  <c r="BU51" i="54"/>
  <c r="BU50" i="54" s="1"/>
  <c r="BT51" i="54"/>
  <c r="BT50" i="54" s="1"/>
  <c r="BT49" i="54" s="1"/>
  <c r="C51" i="54"/>
  <c r="CA50" i="54"/>
  <c r="E50" i="54"/>
  <c r="CC50" i="54" s="1"/>
  <c r="D50" i="54"/>
  <c r="C50" i="54"/>
  <c r="CN49" i="54"/>
  <c r="CM49" i="54"/>
  <c r="CL49" i="54"/>
  <c r="BZ49" i="54"/>
  <c r="BY49" i="54"/>
  <c r="BX49" i="54"/>
  <c r="BW49" i="54"/>
  <c r="BU49" i="54"/>
  <c r="BR49" i="54"/>
  <c r="BQ49" i="54"/>
  <c r="BP49" i="54"/>
  <c r="BO49" i="54"/>
  <c r="BN49" i="54"/>
  <c r="BM49" i="54"/>
  <c r="BL49" i="54"/>
  <c r="BK49" i="54"/>
  <c r="BJ49" i="54"/>
  <c r="BI49" i="54"/>
  <c r="BH49" i="54"/>
  <c r="BG49" i="54"/>
  <c r="BF49" i="54"/>
  <c r="BE49" i="54"/>
  <c r="BD49" i="54"/>
  <c r="BC49" i="54"/>
  <c r="BB49" i="54"/>
  <c r="BA49" i="54"/>
  <c r="AZ49" i="54"/>
  <c r="AY49" i="54"/>
  <c r="AX49" i="54"/>
  <c r="AW49" i="54"/>
  <c r="AV49" i="54"/>
  <c r="AU49" i="54"/>
  <c r="AT49" i="54"/>
  <c r="AS49" i="54"/>
  <c r="AR49" i="54"/>
  <c r="AQ49" i="54"/>
  <c r="AP49" i="54"/>
  <c r="AO49" i="54"/>
  <c r="AN49" i="54"/>
  <c r="AM49" i="54"/>
  <c r="AL49" i="54"/>
  <c r="AK49" i="54"/>
  <c r="AJ49" i="54"/>
  <c r="AI49" i="54"/>
  <c r="AH49" i="54"/>
  <c r="AG49" i="54"/>
  <c r="AF49" i="54"/>
  <c r="AE49" i="54"/>
  <c r="AD49" i="54"/>
  <c r="AC49" i="54"/>
  <c r="AB49" i="54"/>
  <c r="AA49" i="54"/>
  <c r="Z49" i="54"/>
  <c r="Y49" i="54"/>
  <c r="X49" i="54"/>
  <c r="W49" i="54"/>
  <c r="V49" i="54"/>
  <c r="U49" i="54"/>
  <c r="T49" i="54"/>
  <c r="S49" i="54"/>
  <c r="R49" i="54"/>
  <c r="Q49" i="54"/>
  <c r="P49" i="54"/>
  <c r="O49" i="54"/>
  <c r="N49" i="54"/>
  <c r="M49" i="54"/>
  <c r="L49" i="54"/>
  <c r="K49" i="54"/>
  <c r="J49" i="54"/>
  <c r="I49" i="54"/>
  <c r="H49" i="54"/>
  <c r="G49" i="54"/>
  <c r="CA48" i="54"/>
  <c r="CE48" i="54" s="1"/>
  <c r="C48" i="54"/>
  <c r="D48" i="54" s="1"/>
  <c r="C47" i="54"/>
  <c r="CA46" i="54"/>
  <c r="C46" i="54"/>
  <c r="D46" i="54" s="1"/>
  <c r="CN45" i="54"/>
  <c r="CM45" i="54"/>
  <c r="CL45" i="54"/>
  <c r="BZ45" i="54"/>
  <c r="BY45" i="54"/>
  <c r="BX45" i="54"/>
  <c r="BW45" i="54"/>
  <c r="BR45" i="54"/>
  <c r="BQ45" i="54"/>
  <c r="BP45" i="54"/>
  <c r="BO45" i="54"/>
  <c r="BN45" i="54"/>
  <c r="BM45" i="54"/>
  <c r="BL45" i="54"/>
  <c r="BK45" i="54"/>
  <c r="BJ45" i="54"/>
  <c r="BI45" i="54"/>
  <c r="BH45" i="54"/>
  <c r="BG45" i="54"/>
  <c r="BF45" i="54"/>
  <c r="BE45" i="54"/>
  <c r="BD45" i="54"/>
  <c r="BC45" i="54"/>
  <c r="BB45" i="54"/>
  <c r="BA45" i="54"/>
  <c r="AZ45" i="54"/>
  <c r="AY45" i="54"/>
  <c r="AX45" i="54"/>
  <c r="AW45" i="54"/>
  <c r="AV45" i="54"/>
  <c r="AU45" i="54"/>
  <c r="AT45" i="54"/>
  <c r="AS45" i="54"/>
  <c r="AR45" i="54"/>
  <c r="AQ45" i="54"/>
  <c r="AP45" i="54"/>
  <c r="AO45" i="54"/>
  <c r="AN45" i="54"/>
  <c r="AM45" i="54"/>
  <c r="AL45" i="54"/>
  <c r="AK45" i="54"/>
  <c r="AJ45" i="54"/>
  <c r="AI45" i="54"/>
  <c r="AH45" i="54"/>
  <c r="AG45" i="54"/>
  <c r="AF45" i="54"/>
  <c r="AE45" i="54"/>
  <c r="AD45" i="54"/>
  <c r="AC45" i="54"/>
  <c r="AB45" i="54"/>
  <c r="AA45" i="54"/>
  <c r="Z45" i="54"/>
  <c r="Y45" i="54"/>
  <c r="X45" i="54"/>
  <c r="W45" i="54"/>
  <c r="V45" i="54"/>
  <c r="U45" i="54"/>
  <c r="T45" i="54"/>
  <c r="S45" i="54"/>
  <c r="R45" i="54"/>
  <c r="Q45" i="54"/>
  <c r="P45" i="54"/>
  <c r="O45" i="54"/>
  <c r="N45" i="54"/>
  <c r="M45" i="54"/>
  <c r="L45" i="54"/>
  <c r="K45" i="54"/>
  <c r="J45" i="54"/>
  <c r="I45" i="54"/>
  <c r="H45" i="54"/>
  <c r="G45" i="54"/>
  <c r="D44" i="54"/>
  <c r="C44" i="54"/>
  <c r="E43" i="54"/>
  <c r="C43" i="54"/>
  <c r="D43" i="54" s="1"/>
  <c r="C42" i="54"/>
  <c r="F41" i="54"/>
  <c r="E41" i="54"/>
  <c r="CC41" i="54" s="1"/>
  <c r="CG41" i="54" s="1"/>
  <c r="D41" i="54"/>
  <c r="C41" i="54"/>
  <c r="D40" i="54"/>
  <c r="C40" i="54"/>
  <c r="C39" i="54"/>
  <c r="D39" i="54" s="1"/>
  <c r="E39" i="54" s="1"/>
  <c r="C38" i="54"/>
  <c r="F37" i="54"/>
  <c r="E37" i="54"/>
  <c r="CC37" i="54" s="1"/>
  <c r="CG37" i="54" s="1"/>
  <c r="D37" i="54"/>
  <c r="C37" i="54"/>
  <c r="D36" i="54"/>
  <c r="C36" i="54"/>
  <c r="CN35" i="54"/>
  <c r="CM35" i="54"/>
  <c r="CL35" i="54"/>
  <c r="BZ35" i="54"/>
  <c r="BY35" i="54"/>
  <c r="BX35" i="54"/>
  <c r="BW35" i="54"/>
  <c r="BV35" i="54"/>
  <c r="BU35" i="54"/>
  <c r="BT35" i="54"/>
  <c r="BS35" i="54"/>
  <c r="BR35" i="54"/>
  <c r="BQ35" i="54"/>
  <c r="BP35" i="54"/>
  <c r="BO35" i="54"/>
  <c r="BN35" i="54"/>
  <c r="BM35" i="54"/>
  <c r="BL35" i="54"/>
  <c r="BK35" i="54"/>
  <c r="BJ35" i="54"/>
  <c r="BI35" i="54"/>
  <c r="BH35" i="54"/>
  <c r="BG35" i="54"/>
  <c r="BF35" i="54"/>
  <c r="BE35" i="54"/>
  <c r="BD35" i="54"/>
  <c r="BC35" i="54"/>
  <c r="BB35" i="54"/>
  <c r="BA35" i="54"/>
  <c r="AZ35" i="54"/>
  <c r="AY35" i="54"/>
  <c r="AX35" i="54"/>
  <c r="AW35" i="54"/>
  <c r="AV35" i="54"/>
  <c r="AU35" i="54"/>
  <c r="AT35" i="54"/>
  <c r="AS35" i="54"/>
  <c r="AR35" i="54"/>
  <c r="AQ35" i="54"/>
  <c r="AP35" i="54"/>
  <c r="AO35" i="54"/>
  <c r="AN35" i="54"/>
  <c r="AL35" i="54"/>
  <c r="AK35" i="54"/>
  <c r="AJ35" i="54"/>
  <c r="AI35" i="54"/>
  <c r="AH35" i="54"/>
  <c r="AG35" i="54"/>
  <c r="AF35" i="54"/>
  <c r="AE35" i="54"/>
  <c r="AD35" i="54"/>
  <c r="AC35" i="54"/>
  <c r="AB35" i="54"/>
  <c r="AA35" i="54"/>
  <c r="Z35" i="54"/>
  <c r="Y35" i="54"/>
  <c r="X35" i="54"/>
  <c r="W35" i="54"/>
  <c r="V35" i="54"/>
  <c r="U35" i="54"/>
  <c r="T35" i="54"/>
  <c r="S35" i="54"/>
  <c r="R35" i="54"/>
  <c r="Q35" i="54"/>
  <c r="P35" i="54"/>
  <c r="O35" i="54"/>
  <c r="N35" i="54"/>
  <c r="M35" i="54"/>
  <c r="L35" i="54"/>
  <c r="K35" i="54"/>
  <c r="CC34" i="54"/>
  <c r="CG34" i="54" s="1"/>
  <c r="CA34" i="54"/>
  <c r="CE34" i="54" s="1"/>
  <c r="F34" i="54"/>
  <c r="CD34" i="54" s="1"/>
  <c r="CH34" i="54" s="1"/>
  <c r="E34" i="54"/>
  <c r="D34" i="54"/>
  <c r="CB34" i="54" s="1"/>
  <c r="CF34" i="54" s="1"/>
  <c r="C34" i="54"/>
  <c r="C33" i="54"/>
  <c r="CA33" i="54" s="1"/>
  <c r="CE33" i="54" s="1"/>
  <c r="CH32" i="54"/>
  <c r="CC32" i="54"/>
  <c r="CG32" i="54" s="1"/>
  <c r="CA32" i="54"/>
  <c r="CE32" i="54" s="1"/>
  <c r="F32" i="54"/>
  <c r="CD32" i="54" s="1"/>
  <c r="E32" i="54"/>
  <c r="D32" i="54"/>
  <c r="CB32" i="54" s="1"/>
  <c r="CF32" i="54" s="1"/>
  <c r="C32" i="54"/>
  <c r="C31" i="54"/>
  <c r="CA31" i="54" s="1"/>
  <c r="CE31" i="54" s="1"/>
  <c r="CH30" i="54"/>
  <c r="CC30" i="54"/>
  <c r="CA30" i="54"/>
  <c r="CE30" i="54" s="1"/>
  <c r="F30" i="54"/>
  <c r="CD30" i="54" s="1"/>
  <c r="E30" i="54"/>
  <c r="D30" i="54"/>
  <c r="CB30" i="54" s="1"/>
  <c r="CF30" i="54" s="1"/>
  <c r="C30" i="54"/>
  <c r="CN29" i="54"/>
  <c r="CM29" i="54"/>
  <c r="CL29" i="54"/>
  <c r="BZ29" i="54"/>
  <c r="BY29" i="54"/>
  <c r="BX29" i="54"/>
  <c r="BW29" i="54"/>
  <c r="BV29" i="54"/>
  <c r="BU29" i="54"/>
  <c r="BT29" i="54"/>
  <c r="BS29" i="54"/>
  <c r="BR29" i="54"/>
  <c r="BQ29" i="54"/>
  <c r="BP29" i="54"/>
  <c r="BO29" i="54"/>
  <c r="BN29" i="54"/>
  <c r="BM29" i="54"/>
  <c r="BL29" i="54"/>
  <c r="BK29" i="54"/>
  <c r="BJ29" i="54"/>
  <c r="BI29" i="54"/>
  <c r="BH29" i="54"/>
  <c r="BG29" i="54"/>
  <c r="BF29" i="54"/>
  <c r="BE29" i="54"/>
  <c r="BD29" i="54"/>
  <c r="BC29" i="54"/>
  <c r="BB29" i="54"/>
  <c r="BA29" i="54"/>
  <c r="AZ29" i="54"/>
  <c r="AY29" i="54"/>
  <c r="AX29" i="54"/>
  <c r="AW29" i="54"/>
  <c r="AV29" i="54"/>
  <c r="AU29" i="54"/>
  <c r="AT29" i="54"/>
  <c r="AS29" i="54"/>
  <c r="AR29" i="54"/>
  <c r="AQ29" i="54"/>
  <c r="AP29" i="54"/>
  <c r="AO29" i="54"/>
  <c r="AN29" i="54"/>
  <c r="AM29" i="54"/>
  <c r="AL29" i="54"/>
  <c r="AK29" i="54"/>
  <c r="AJ29" i="54"/>
  <c r="AI29" i="54"/>
  <c r="AH29" i="54"/>
  <c r="AG29" i="54"/>
  <c r="AF29" i="54"/>
  <c r="AE29" i="54"/>
  <c r="AD29" i="54"/>
  <c r="AC29" i="54"/>
  <c r="AB29" i="54"/>
  <c r="AA29" i="54"/>
  <c r="Z29" i="54"/>
  <c r="Y29" i="54"/>
  <c r="X29" i="54"/>
  <c r="W29" i="54"/>
  <c r="V29" i="54"/>
  <c r="U29" i="54"/>
  <c r="T29" i="54"/>
  <c r="S29" i="54"/>
  <c r="R29" i="54"/>
  <c r="Q29" i="54"/>
  <c r="P29" i="54"/>
  <c r="O29" i="54"/>
  <c r="N29" i="54"/>
  <c r="M29" i="54"/>
  <c r="L29" i="54"/>
  <c r="K29" i="54"/>
  <c r="J29" i="54"/>
  <c r="I29" i="54"/>
  <c r="H29" i="54"/>
  <c r="G29" i="54"/>
  <c r="CH28" i="54"/>
  <c r="CG28" i="54"/>
  <c r="CD28" i="54"/>
  <c r="D28" i="54"/>
  <c r="E28" i="54" s="1"/>
  <c r="CC28" i="54" s="1"/>
  <c r="C28" i="54"/>
  <c r="CA28" i="54" s="1"/>
  <c r="CE28" i="54" s="1"/>
  <c r="CE27" i="54"/>
  <c r="CD27" i="54"/>
  <c r="CH27" i="54" s="1"/>
  <c r="CA27" i="54"/>
  <c r="C27" i="54"/>
  <c r="D27" i="54" s="1"/>
  <c r="E27" i="54" s="1"/>
  <c r="CC27" i="54" s="1"/>
  <c r="CG27" i="54" s="1"/>
  <c r="CH26" i="54"/>
  <c r="CE26" i="54"/>
  <c r="CD26" i="54"/>
  <c r="C26" i="54"/>
  <c r="CA26" i="54" s="1"/>
  <c r="CH25" i="54"/>
  <c r="CD25" i="54"/>
  <c r="CC25" i="54"/>
  <c r="CG25" i="54" s="1"/>
  <c r="CA25" i="54"/>
  <c r="CE25" i="54" s="1"/>
  <c r="E25" i="54"/>
  <c r="D25" i="54"/>
  <c r="CB25" i="54" s="1"/>
  <c r="CF25" i="54" s="1"/>
  <c r="C25" i="54"/>
  <c r="CD24" i="54"/>
  <c r="CH24" i="54" s="1"/>
  <c r="C24" i="54"/>
  <c r="CN23" i="54"/>
  <c r="CM23" i="54"/>
  <c r="CL23" i="54"/>
  <c r="CD23" i="54"/>
  <c r="CH23" i="54" s="1"/>
  <c r="BZ23" i="54"/>
  <c r="BY23" i="54"/>
  <c r="BX23" i="54"/>
  <c r="BW23" i="54"/>
  <c r="BV23" i="54"/>
  <c r="BU23" i="54"/>
  <c r="BT23" i="54"/>
  <c r="BS23" i="54"/>
  <c r="BR23" i="54"/>
  <c r="BQ23" i="54"/>
  <c r="BP23" i="54"/>
  <c r="BO23" i="54"/>
  <c r="BN23" i="54"/>
  <c r="BM23" i="54"/>
  <c r="BL23" i="54"/>
  <c r="BK23" i="54"/>
  <c r="BJ23" i="54"/>
  <c r="BI23" i="54"/>
  <c r="BH23" i="54"/>
  <c r="BG23" i="54"/>
  <c r="BF23" i="54"/>
  <c r="BE23" i="54"/>
  <c r="BD23" i="54"/>
  <c r="BC23" i="54"/>
  <c r="BB23" i="54"/>
  <c r="BA23" i="54"/>
  <c r="AZ23" i="54"/>
  <c r="AY23" i="54"/>
  <c r="AX23" i="54"/>
  <c r="AW23" i="54"/>
  <c r="AV23" i="54"/>
  <c r="AU23" i="54"/>
  <c r="AT23" i="54"/>
  <c r="AS23" i="54"/>
  <c r="AR23" i="54"/>
  <c r="AQ23" i="54"/>
  <c r="AP23" i="54"/>
  <c r="AO23" i="54"/>
  <c r="AN23" i="54"/>
  <c r="AM23" i="54"/>
  <c r="AL23" i="54"/>
  <c r="AK23" i="54"/>
  <c r="AJ23" i="54"/>
  <c r="AI23" i="54"/>
  <c r="AH23" i="54"/>
  <c r="AG23" i="54"/>
  <c r="AF23" i="54"/>
  <c r="AE23" i="54"/>
  <c r="AD23" i="54"/>
  <c r="AC23" i="54"/>
  <c r="AB23" i="54"/>
  <c r="AA23" i="54"/>
  <c r="Z23" i="54"/>
  <c r="Y23" i="54"/>
  <c r="X23" i="54"/>
  <c r="W23" i="54"/>
  <c r="V23" i="54"/>
  <c r="U23" i="54"/>
  <c r="T23" i="54"/>
  <c r="S23" i="54"/>
  <c r="R23" i="54"/>
  <c r="Q23" i="54"/>
  <c r="P23" i="54"/>
  <c r="O23" i="54"/>
  <c r="N23" i="54"/>
  <c r="M23" i="54"/>
  <c r="L23" i="54"/>
  <c r="K23" i="54"/>
  <c r="J23" i="54"/>
  <c r="I23" i="54"/>
  <c r="H23" i="54"/>
  <c r="G23" i="54"/>
  <c r="CH22" i="54"/>
  <c r="CG22" i="54"/>
  <c r="CF22" i="54"/>
  <c r="CE22" i="54"/>
  <c r="F22" i="54"/>
  <c r="C22" i="54"/>
  <c r="D22" i="54" s="1"/>
  <c r="E22" i="54" s="1"/>
  <c r="CH21" i="54"/>
  <c r="CG21" i="54"/>
  <c r="CF21" i="54"/>
  <c r="CE21" i="54"/>
  <c r="F21" i="54"/>
  <c r="C21" i="54"/>
  <c r="D21" i="54" s="1"/>
  <c r="E21" i="54" s="1"/>
  <c r="CH20" i="54"/>
  <c r="CG20" i="54"/>
  <c r="CF20" i="54"/>
  <c r="CE20" i="54"/>
  <c r="C20" i="54"/>
  <c r="D20" i="54" s="1"/>
  <c r="E20" i="54" s="1"/>
  <c r="F20" i="54" s="1"/>
  <c r="CH19" i="54"/>
  <c r="CG19" i="54"/>
  <c r="CF19" i="54"/>
  <c r="CE19" i="54"/>
  <c r="F19" i="54"/>
  <c r="C19" i="54"/>
  <c r="D19" i="54" s="1"/>
  <c r="E19" i="54" s="1"/>
  <c r="CH18" i="54"/>
  <c r="CG18" i="54"/>
  <c r="CF18" i="54"/>
  <c r="CE18" i="54"/>
  <c r="F18" i="54"/>
  <c r="C18" i="54"/>
  <c r="D18" i="54" s="1"/>
  <c r="E18" i="54" s="1"/>
  <c r="CH17" i="54"/>
  <c r="CG17" i="54"/>
  <c r="CF17" i="54"/>
  <c r="CE17" i="54"/>
  <c r="F17" i="54"/>
  <c r="C17" i="54"/>
  <c r="D17" i="54" s="1"/>
  <c r="E17" i="54" s="1"/>
  <c r="CH16" i="54"/>
  <c r="CG16" i="54"/>
  <c r="CF16" i="54"/>
  <c r="CE16" i="54"/>
  <c r="C16" i="54"/>
  <c r="D16" i="54" s="1"/>
  <c r="E16" i="54" s="1"/>
  <c r="F16" i="54" s="1"/>
  <c r="CN15" i="54"/>
  <c r="CM15" i="54"/>
  <c r="CL15" i="54"/>
  <c r="CG15" i="54"/>
  <c r="CE15" i="54"/>
  <c r="CD15" i="54"/>
  <c r="CC15" i="54"/>
  <c r="CB15" i="54"/>
  <c r="CF15" i="54" s="1"/>
  <c r="CA15" i="54"/>
  <c r="BZ15" i="54"/>
  <c r="BY15" i="54"/>
  <c r="BX15" i="54"/>
  <c r="BW15" i="54"/>
  <c r="BV15" i="54"/>
  <c r="BU15" i="54"/>
  <c r="BT15" i="54"/>
  <c r="BS15" i="54"/>
  <c r="BR15" i="54"/>
  <c r="BQ15" i="54"/>
  <c r="BP15" i="54"/>
  <c r="BO15" i="54"/>
  <c r="BN15" i="54"/>
  <c r="BM15" i="54"/>
  <c r="BL15" i="54"/>
  <c r="BK15" i="54"/>
  <c r="BJ15" i="54"/>
  <c r="BI15" i="54"/>
  <c r="BH15" i="54"/>
  <c r="BG15" i="54"/>
  <c r="BF15" i="54"/>
  <c r="BE15" i="54"/>
  <c r="BD15" i="54"/>
  <c r="BC15" i="54"/>
  <c r="BB15" i="54"/>
  <c r="BA15" i="54"/>
  <c r="AZ15" i="54"/>
  <c r="AY15" i="54"/>
  <c r="AX15" i="54"/>
  <c r="AW15" i="54"/>
  <c r="AV15" i="54"/>
  <c r="AU15" i="54"/>
  <c r="AT15" i="54"/>
  <c r="AS15" i="54"/>
  <c r="AR15" i="54"/>
  <c r="AQ15" i="54"/>
  <c r="AP15" i="54"/>
  <c r="AO15" i="54"/>
  <c r="AN15" i="54"/>
  <c r="AM15" i="54"/>
  <c r="AL15" i="54"/>
  <c r="AK15" i="54"/>
  <c r="AJ15" i="54"/>
  <c r="AI15" i="54"/>
  <c r="AH15" i="54"/>
  <c r="AG15" i="54"/>
  <c r="AF15" i="54"/>
  <c r="AE15" i="54"/>
  <c r="AD15" i="54"/>
  <c r="AC15" i="54"/>
  <c r="AB15" i="54"/>
  <c r="AA15" i="54"/>
  <c r="Z15" i="54"/>
  <c r="Y15" i="54"/>
  <c r="X15" i="54"/>
  <c r="W15" i="54"/>
  <c r="V15" i="54"/>
  <c r="U15" i="54"/>
  <c r="T15" i="54"/>
  <c r="S15" i="54"/>
  <c r="R15" i="54"/>
  <c r="Q15" i="54"/>
  <c r="P15" i="54"/>
  <c r="O15" i="54"/>
  <c r="N15" i="54"/>
  <c r="M15" i="54"/>
  <c r="L15" i="54"/>
  <c r="K15" i="54"/>
  <c r="J15" i="54"/>
  <c r="I15" i="54"/>
  <c r="H15" i="54"/>
  <c r="G15" i="54"/>
  <c r="C14" i="54"/>
  <c r="CA14" i="54" s="1"/>
  <c r="CE14" i="54" s="1"/>
  <c r="CA13" i="54"/>
  <c r="CE13" i="54" s="1"/>
  <c r="C13" i="54"/>
  <c r="D13" i="54" s="1"/>
  <c r="CB13" i="54" s="1"/>
  <c r="CF13" i="54" s="1"/>
  <c r="C12" i="54"/>
  <c r="CA12" i="54" s="1"/>
  <c r="CE12" i="54" s="1"/>
  <c r="CC11" i="54"/>
  <c r="CA11" i="54"/>
  <c r="CE11" i="54" s="1"/>
  <c r="E11" i="54"/>
  <c r="F11" i="54" s="1"/>
  <c r="CD11" i="54" s="1"/>
  <c r="D11" i="54"/>
  <c r="CB11" i="54" s="1"/>
  <c r="CF11" i="54" s="1"/>
  <c r="C11" i="54"/>
  <c r="CN10" i="54"/>
  <c r="CM10" i="54"/>
  <c r="CL10" i="54"/>
  <c r="BZ10" i="54"/>
  <c r="BY10" i="54"/>
  <c r="BX10" i="54"/>
  <c r="BW10" i="54"/>
  <c r="BV10" i="54"/>
  <c r="BU10" i="54"/>
  <c r="BT10" i="54"/>
  <c r="BS10" i="54"/>
  <c r="BR10" i="54"/>
  <c r="BQ10" i="54"/>
  <c r="BP10" i="54"/>
  <c r="BO10" i="54"/>
  <c r="BN10" i="54"/>
  <c r="BM10" i="54"/>
  <c r="BL10" i="54"/>
  <c r="BK10" i="54"/>
  <c r="BJ10" i="54"/>
  <c r="BI10" i="54"/>
  <c r="BH10" i="54"/>
  <c r="BG10" i="54"/>
  <c r="BF10" i="54"/>
  <c r="BE10" i="54"/>
  <c r="BD10" i="54"/>
  <c r="BC10" i="54"/>
  <c r="BB10" i="54"/>
  <c r="BA10" i="54"/>
  <c r="AZ10" i="54"/>
  <c r="AY10" i="54"/>
  <c r="AX10" i="54"/>
  <c r="AW10" i="54"/>
  <c r="AV10" i="54"/>
  <c r="AU10" i="54"/>
  <c r="AT10" i="54"/>
  <c r="AS10" i="54"/>
  <c r="AR10" i="54"/>
  <c r="AQ10" i="54"/>
  <c r="AP10" i="54"/>
  <c r="AO10" i="54"/>
  <c r="AN10" i="54"/>
  <c r="AM10" i="54"/>
  <c r="AL10" i="54"/>
  <c r="AK10" i="54"/>
  <c r="AJ10" i="54"/>
  <c r="AI10" i="54"/>
  <c r="AH10" i="54"/>
  <c r="AG10" i="54"/>
  <c r="AF10" i="54"/>
  <c r="AE10" i="54"/>
  <c r="AD10" i="54"/>
  <c r="AC10" i="54"/>
  <c r="AB10" i="54"/>
  <c r="AB211" i="54" s="1"/>
  <c r="AA10" i="54"/>
  <c r="Z10" i="54"/>
  <c r="Y10" i="54"/>
  <c r="X10" i="54"/>
  <c r="W10" i="54"/>
  <c r="V10" i="54"/>
  <c r="U10" i="54"/>
  <c r="T10" i="54"/>
  <c r="S10" i="54"/>
  <c r="R10" i="54"/>
  <c r="Q10" i="54"/>
  <c r="P10" i="54"/>
  <c r="O10" i="54"/>
  <c r="N10" i="54"/>
  <c r="M10" i="54"/>
  <c r="L10" i="54"/>
  <c r="K10" i="54"/>
  <c r="J10" i="54"/>
  <c r="I10" i="54"/>
  <c r="H10" i="54"/>
  <c r="G10" i="54"/>
  <c r="CH9" i="54"/>
  <c r="CG9" i="54"/>
  <c r="CF9" i="54"/>
  <c r="CB9" i="54"/>
  <c r="F9" i="54"/>
  <c r="CD9" i="54" s="1"/>
  <c r="E9" i="54"/>
  <c r="CC9" i="54" s="1"/>
  <c r="D9" i="54"/>
  <c r="C9" i="54"/>
  <c r="CA9" i="54" s="1"/>
  <c r="CE9" i="54" s="1"/>
  <c r="CC8" i="54"/>
  <c r="CG8" i="54" s="1"/>
  <c r="D8" i="54"/>
  <c r="E8" i="54" s="1"/>
  <c r="F8" i="54" s="1"/>
  <c r="CD8" i="54" s="1"/>
  <c r="CH8" i="54" s="1"/>
  <c r="C8" i="54"/>
  <c r="CA8" i="54" s="1"/>
  <c r="CE8" i="54" s="1"/>
  <c r="D7" i="54"/>
  <c r="CB7" i="54" s="1"/>
  <c r="CF7" i="54" s="1"/>
  <c r="C7" i="54"/>
  <c r="CA7" i="54" s="1"/>
  <c r="CE7" i="54" s="1"/>
  <c r="CC6" i="54"/>
  <c r="CG6" i="54" s="1"/>
  <c r="D6" i="54"/>
  <c r="E6" i="54" s="1"/>
  <c r="F6" i="54" s="1"/>
  <c r="CD6" i="54" s="1"/>
  <c r="CH6" i="54" s="1"/>
  <c r="C6" i="54"/>
  <c r="CA6" i="54" s="1"/>
  <c r="CE6" i="54" s="1"/>
  <c r="D5" i="54"/>
  <c r="E5" i="54" s="1"/>
  <c r="C5" i="54"/>
  <c r="CA5" i="54" s="1"/>
  <c r="CE5" i="54" s="1"/>
  <c r="D4" i="54"/>
  <c r="E4" i="54" s="1"/>
  <c r="F4" i="54" s="1"/>
  <c r="CD4" i="54" s="1"/>
  <c r="CH4" i="54" s="1"/>
  <c r="C4" i="54"/>
  <c r="CA4" i="54" s="1"/>
  <c r="CE4" i="54" s="1"/>
  <c r="D3" i="54"/>
  <c r="CB3" i="54" s="1"/>
  <c r="C3" i="54"/>
  <c r="CA3" i="54" s="1"/>
  <c r="CE3" i="54" s="1"/>
  <c r="CN2" i="54"/>
  <c r="CM2" i="54"/>
  <c r="CL2" i="54"/>
  <c r="CL211" i="54" s="1"/>
  <c r="CA2" i="54"/>
  <c r="BZ2" i="54"/>
  <c r="BY2" i="54"/>
  <c r="BY211" i="54" s="1"/>
  <c r="BX2" i="54"/>
  <c r="BW2" i="54"/>
  <c r="BW211" i="54" s="1"/>
  <c r="BV2" i="54"/>
  <c r="BU2" i="54"/>
  <c r="BT2" i="54"/>
  <c r="BR2" i="54"/>
  <c r="BR211" i="54" s="1"/>
  <c r="BQ2" i="54"/>
  <c r="BP2" i="54"/>
  <c r="BP211" i="54" s="1"/>
  <c r="BO2" i="54"/>
  <c r="BO211" i="54" s="1"/>
  <c r="BN2" i="54"/>
  <c r="BN211" i="54" s="1"/>
  <c r="BM2" i="54"/>
  <c r="BL2" i="54"/>
  <c r="BK2" i="54"/>
  <c r="BK211" i="54" s="1"/>
  <c r="BJ2" i="54"/>
  <c r="BJ211" i="54" s="1"/>
  <c r="BI2" i="54"/>
  <c r="BH2" i="54"/>
  <c r="BH211" i="54" s="1"/>
  <c r="BG2" i="54"/>
  <c r="BG211" i="54" s="1"/>
  <c r="BF2" i="54"/>
  <c r="BF211" i="54" s="1"/>
  <c r="BE2" i="54"/>
  <c r="BD2" i="54"/>
  <c r="BC2" i="54"/>
  <c r="BC211" i="54" s="1"/>
  <c r="BB2" i="54"/>
  <c r="BB211" i="54" s="1"/>
  <c r="BA2" i="54"/>
  <c r="AZ2" i="54"/>
  <c r="AZ211" i="54" s="1"/>
  <c r="AY2" i="54"/>
  <c r="AY211" i="54" s="1"/>
  <c r="AX2" i="54"/>
  <c r="AX211" i="54" s="1"/>
  <c r="AW2" i="54"/>
  <c r="AV2" i="54"/>
  <c r="AU2" i="54"/>
  <c r="AU211" i="54" s="1"/>
  <c r="AT2" i="54"/>
  <c r="AT211" i="54" s="1"/>
  <c r="AS2" i="54"/>
  <c r="AR2" i="54"/>
  <c r="AR211" i="54" s="1"/>
  <c r="AQ2" i="54"/>
  <c r="AQ211" i="54" s="1"/>
  <c r="AP2" i="54"/>
  <c r="AP211" i="54" s="1"/>
  <c r="AO2" i="54"/>
  <c r="AN2" i="54"/>
  <c r="AM2" i="54"/>
  <c r="AM211" i="54" s="1"/>
  <c r="AL2" i="54"/>
  <c r="AL211" i="54" s="1"/>
  <c r="AK2" i="54"/>
  <c r="AJ2" i="54"/>
  <c r="AJ211" i="54" s="1"/>
  <c r="AI2" i="54"/>
  <c r="AI211" i="54" s="1"/>
  <c r="AH2" i="54"/>
  <c r="AH211" i="54" s="1"/>
  <c r="AG2" i="54"/>
  <c r="AF2" i="54"/>
  <c r="AE2" i="54"/>
  <c r="AE211" i="54" s="1"/>
  <c r="Z2" i="54"/>
  <c r="Z211" i="54" s="1"/>
  <c r="Y2" i="54"/>
  <c r="X2" i="54"/>
  <c r="X211" i="54" s="1"/>
  <c r="W2" i="54"/>
  <c r="W211" i="54" s="1"/>
  <c r="V2" i="54"/>
  <c r="U2" i="54"/>
  <c r="T2" i="54"/>
  <c r="S2" i="54"/>
  <c r="S211" i="54" s="1"/>
  <c r="R2" i="54"/>
  <c r="R211" i="54" s="1"/>
  <c r="Q2" i="54"/>
  <c r="Q211" i="54" s="1"/>
  <c r="P2" i="54"/>
  <c r="P211" i="54" s="1"/>
  <c r="O2" i="54"/>
  <c r="O211" i="54" s="1"/>
  <c r="N2" i="54"/>
  <c r="M2" i="54"/>
  <c r="M211" i="54" s="1"/>
  <c r="L2" i="54"/>
  <c r="K2" i="54"/>
  <c r="K211" i="54" s="1"/>
  <c r="J2" i="54"/>
  <c r="J211" i="54" s="1"/>
  <c r="I2" i="54"/>
  <c r="I211" i="54" s="1"/>
  <c r="H2" i="54"/>
  <c r="H211" i="54" s="1"/>
  <c r="G2" i="54"/>
  <c r="G211" i="54" s="1"/>
  <c r="CC5" i="54" l="1"/>
  <c r="CG5" i="54" s="1"/>
  <c r="F5" i="54"/>
  <c r="CD5" i="54" s="1"/>
  <c r="CH5" i="54" s="1"/>
  <c r="CF3" i="54"/>
  <c r="CH11" i="54"/>
  <c r="F39" i="54"/>
  <c r="CC39" i="54"/>
  <c r="CG39" i="54" s="1"/>
  <c r="CB48" i="54"/>
  <c r="CF48" i="54" s="1"/>
  <c r="E48" i="54"/>
  <c r="CA81" i="54"/>
  <c r="CE81" i="54" s="1"/>
  <c r="D81" i="54"/>
  <c r="CE2" i="54"/>
  <c r="E3" i="54"/>
  <c r="CB4" i="54"/>
  <c r="CF4" i="54" s="1"/>
  <c r="CB5" i="54"/>
  <c r="CF5" i="54" s="1"/>
  <c r="E40" i="54"/>
  <c r="CB46" i="54"/>
  <c r="E46" i="54"/>
  <c r="CG66" i="54"/>
  <c r="D24" i="54"/>
  <c r="CA24" i="54"/>
  <c r="G41" i="54"/>
  <c r="CD41" i="54"/>
  <c r="CH41" i="54" s="1"/>
  <c r="CA51" i="54"/>
  <c r="CE51" i="54" s="1"/>
  <c r="D51" i="54"/>
  <c r="L211" i="54"/>
  <c r="CC4" i="54"/>
  <c r="CG4" i="54" s="1"/>
  <c r="CB27" i="54"/>
  <c r="CF27" i="54" s="1"/>
  <c r="CE46" i="54"/>
  <c r="CA99" i="54"/>
  <c r="CE99" i="54" s="1"/>
  <c r="D99" i="54"/>
  <c r="F43" i="54"/>
  <c r="CC43" i="54"/>
  <c r="CG43" i="54" s="1"/>
  <c r="BV51" i="54"/>
  <c r="CD52" i="54"/>
  <c r="CH52" i="54" s="1"/>
  <c r="CH15" i="54"/>
  <c r="D42" i="54"/>
  <c r="D38" i="54"/>
  <c r="N211" i="54"/>
  <c r="V211" i="54"/>
  <c r="E44" i="54"/>
  <c r="CA47" i="54"/>
  <c r="CE47" i="54" s="1"/>
  <c r="D47" i="54"/>
  <c r="F61" i="54"/>
  <c r="CD61" i="54" s="1"/>
  <c r="CC61" i="54"/>
  <c r="F88" i="54"/>
  <c r="CD88" i="54" s="1"/>
  <c r="CH88" i="54" s="1"/>
  <c r="CC88" i="54"/>
  <c r="CG88" i="54" s="1"/>
  <c r="CB125" i="54"/>
  <c r="CF125" i="54" s="1"/>
  <c r="E125" i="54"/>
  <c r="BX211" i="54"/>
  <c r="E7" i="54"/>
  <c r="CB8" i="54"/>
  <c r="CF8" i="54" s="1"/>
  <c r="CG11" i="54"/>
  <c r="E13" i="54"/>
  <c r="CG30" i="54"/>
  <c r="G37" i="54"/>
  <c r="CD37" i="54"/>
  <c r="CH37" i="54" s="1"/>
  <c r="CB52" i="54"/>
  <c r="CF52" i="54" s="1"/>
  <c r="E52" i="54"/>
  <c r="CC52" i="54" s="1"/>
  <c r="CG52" i="54" s="1"/>
  <c r="E36" i="54"/>
  <c r="CG50" i="54"/>
  <c r="D56" i="54"/>
  <c r="CA56" i="54"/>
  <c r="CE56" i="54" s="1"/>
  <c r="CB6" i="54"/>
  <c r="CF6" i="54" s="1"/>
  <c r="AC211" i="54"/>
  <c r="CB28" i="54"/>
  <c r="CF28" i="54" s="1"/>
  <c r="CE50" i="54"/>
  <c r="CA123" i="54"/>
  <c r="D123" i="54"/>
  <c r="CB137" i="54"/>
  <c r="E137" i="54"/>
  <c r="U211" i="54"/>
  <c r="AG211" i="54"/>
  <c r="AO211" i="54"/>
  <c r="AW211" i="54"/>
  <c r="BE211" i="54"/>
  <c r="BM211" i="54"/>
  <c r="AA211" i="54"/>
  <c r="D54" i="54"/>
  <c r="CA54" i="54"/>
  <c r="CB57" i="54"/>
  <c r="CF57" i="54" s="1"/>
  <c r="E57" i="54"/>
  <c r="CB80" i="54"/>
  <c r="E80" i="54"/>
  <c r="CB84" i="54"/>
  <c r="CF84" i="54" s="1"/>
  <c r="E84" i="54"/>
  <c r="CC96" i="54"/>
  <c r="CG96" i="54" s="1"/>
  <c r="CB98" i="54"/>
  <c r="E98" i="54"/>
  <c r="CB50" i="54"/>
  <c r="CE69" i="54"/>
  <c r="CA68" i="54"/>
  <c r="CE68" i="54" s="1"/>
  <c r="CE80" i="54"/>
  <c r="CA85" i="54"/>
  <c r="CE85" i="54" s="1"/>
  <c r="CE98" i="54"/>
  <c r="CA97" i="54"/>
  <c r="CE97" i="54" s="1"/>
  <c r="AD211" i="54"/>
  <c r="CH66" i="54"/>
  <c r="CG86" i="54"/>
  <c r="CC90" i="54"/>
  <c r="CG90" i="54" s="1"/>
  <c r="CB141" i="54"/>
  <c r="CF141" i="54" s="1"/>
  <c r="E141" i="54"/>
  <c r="E154" i="54"/>
  <c r="CB154" i="54"/>
  <c r="CF154" i="54" s="1"/>
  <c r="Y211" i="54"/>
  <c r="AK211" i="54"/>
  <c r="AS211" i="54"/>
  <c r="BA211" i="54"/>
  <c r="BI211" i="54"/>
  <c r="BQ211" i="54"/>
  <c r="BZ211" i="54"/>
  <c r="BS211" i="54"/>
  <c r="CA10" i="54"/>
  <c r="CE10" i="54" s="1"/>
  <c r="D12" i="54"/>
  <c r="D14" i="54"/>
  <c r="D26" i="54"/>
  <c r="CA29" i="54"/>
  <c r="CE29" i="54" s="1"/>
  <c r="D31" i="54"/>
  <c r="D33" i="54"/>
  <c r="CA52" i="54"/>
  <c r="CE52" i="54" s="1"/>
  <c r="CA63" i="54"/>
  <c r="CE63" i="54" s="1"/>
  <c r="CB82" i="54"/>
  <c r="CF82" i="54" s="1"/>
  <c r="E82" i="54"/>
  <c r="CB100" i="54"/>
  <c r="CF100" i="54" s="1"/>
  <c r="E100" i="54"/>
  <c r="BT211" i="54"/>
  <c r="CM211" i="54"/>
  <c r="CB55" i="54"/>
  <c r="CF55" i="54" s="1"/>
  <c r="E55" i="54"/>
  <c r="CA83" i="54"/>
  <c r="CE83" i="54" s="1"/>
  <c r="D83" i="54"/>
  <c r="CB151" i="54"/>
  <c r="CF151" i="54" s="1"/>
  <c r="E151" i="54"/>
  <c r="T211" i="54"/>
  <c r="AF211" i="54"/>
  <c r="AN211" i="54"/>
  <c r="AV211" i="54"/>
  <c r="BD211" i="54"/>
  <c r="BL211" i="54"/>
  <c r="BU211" i="54"/>
  <c r="CN211" i="54"/>
  <c r="CA101" i="54"/>
  <c r="CE101" i="54" s="1"/>
  <c r="CE102" i="54"/>
  <c r="CC116" i="54"/>
  <c r="CG116" i="54" s="1"/>
  <c r="F116" i="54"/>
  <c r="CD116" i="54" s="1"/>
  <c r="CH116" i="54" s="1"/>
  <c r="CF148" i="54"/>
  <c r="CC111" i="54"/>
  <c r="CG111" i="54" s="1"/>
  <c r="CA120" i="54"/>
  <c r="CE120" i="54" s="1"/>
  <c r="D120" i="54"/>
  <c r="CC126" i="54"/>
  <c r="CG126" i="54" s="1"/>
  <c r="CE131" i="54"/>
  <c r="CA130" i="54"/>
  <c r="CE130" i="54" s="1"/>
  <c r="CA140" i="54"/>
  <c r="CE140" i="54" s="1"/>
  <c r="D140" i="54"/>
  <c r="CC148" i="54"/>
  <c r="F148" i="54"/>
  <c r="CD148" i="54" s="1"/>
  <c r="CB153" i="54"/>
  <c r="CF153" i="54" s="1"/>
  <c r="E153" i="54"/>
  <c r="CC156" i="54"/>
  <c r="CG156" i="54" s="1"/>
  <c r="F156" i="54"/>
  <c r="CD156" i="54" s="1"/>
  <c r="CH156" i="54" s="1"/>
  <c r="E160" i="54"/>
  <c r="CB160" i="54"/>
  <c r="CF160" i="54" s="1"/>
  <c r="CB61" i="54"/>
  <c r="D62" i="54"/>
  <c r="CB66" i="54"/>
  <c r="D67" i="54"/>
  <c r="E70" i="54"/>
  <c r="E72" i="54"/>
  <c r="E74" i="54"/>
  <c r="E76" i="54"/>
  <c r="E78" i="54"/>
  <c r="D87" i="54"/>
  <c r="CB88" i="54"/>
  <c r="CF88" i="54" s="1"/>
  <c r="D89" i="54"/>
  <c r="CB90" i="54"/>
  <c r="CF90" i="54" s="1"/>
  <c r="D91" i="54"/>
  <c r="CB92" i="54"/>
  <c r="CF92" i="54" s="1"/>
  <c r="D93" i="54"/>
  <c r="CB94" i="54"/>
  <c r="CF94" i="54" s="1"/>
  <c r="D95" i="54"/>
  <c r="CB96" i="54"/>
  <c r="CF96" i="54" s="1"/>
  <c r="D108" i="54"/>
  <c r="F114" i="54"/>
  <c r="CD114" i="54" s="1"/>
  <c r="CH114" i="54" s="1"/>
  <c r="CA145" i="54"/>
  <c r="CE145" i="54" s="1"/>
  <c r="D145" i="54"/>
  <c r="CC109" i="54"/>
  <c r="CG109" i="54" s="1"/>
  <c r="CB113" i="54"/>
  <c r="CF113" i="54" s="1"/>
  <c r="CE137" i="54"/>
  <c r="CB182" i="54"/>
  <c r="E182" i="54"/>
  <c r="D69" i="54"/>
  <c r="D71" i="54"/>
  <c r="D73" i="54"/>
  <c r="D75" i="54"/>
  <c r="D77" i="54"/>
  <c r="CE86" i="54"/>
  <c r="CC113" i="54"/>
  <c r="CG113" i="54" s="1"/>
  <c r="E115" i="54"/>
  <c r="CB115" i="54"/>
  <c r="CF115" i="54" s="1"/>
  <c r="CE128" i="54"/>
  <c r="CA138" i="54"/>
  <c r="CE138" i="54" s="1"/>
  <c r="D138" i="54"/>
  <c r="CA142" i="54"/>
  <c r="CE142" i="54" s="1"/>
  <c r="D142" i="54"/>
  <c r="CB149" i="54"/>
  <c r="CF149" i="54" s="1"/>
  <c r="E149" i="54"/>
  <c r="CC152" i="54"/>
  <c r="CG152" i="54" s="1"/>
  <c r="F152" i="54"/>
  <c r="CD152" i="54" s="1"/>
  <c r="CH152" i="54" s="1"/>
  <c r="CB128" i="54"/>
  <c r="E128" i="54"/>
  <c r="CA198" i="54"/>
  <c r="CE198" i="54" s="1"/>
  <c r="D198" i="54"/>
  <c r="F106" i="54"/>
  <c r="CD106" i="54" s="1"/>
  <c r="CH106" i="54" s="1"/>
  <c r="CC107" i="54"/>
  <c r="CG107" i="54" s="1"/>
  <c r="D110" i="54"/>
  <c r="CC124" i="54"/>
  <c r="CG124" i="54" s="1"/>
  <c r="F124" i="54"/>
  <c r="CD124" i="54" s="1"/>
  <c r="CH124" i="54" s="1"/>
  <c r="CA129" i="54"/>
  <c r="CE129" i="54" s="1"/>
  <c r="D129" i="54"/>
  <c r="CB139" i="54"/>
  <c r="CF139" i="54" s="1"/>
  <c r="E139" i="54"/>
  <c r="CB146" i="54"/>
  <c r="CF146" i="54" s="1"/>
  <c r="E146" i="54"/>
  <c r="CC150" i="54"/>
  <c r="CG150" i="54" s="1"/>
  <c r="F150" i="54"/>
  <c r="CD150" i="54" s="1"/>
  <c r="CH150" i="54" s="1"/>
  <c r="CB152" i="54"/>
  <c r="CF152" i="54" s="1"/>
  <c r="CB155" i="54"/>
  <c r="CF155" i="54" s="1"/>
  <c r="E155" i="54"/>
  <c r="CC188" i="54"/>
  <c r="CG188" i="54" s="1"/>
  <c r="F188" i="54"/>
  <c r="CD188" i="54" s="1"/>
  <c r="CH188" i="54" s="1"/>
  <c r="D104" i="54"/>
  <c r="CB111" i="54"/>
  <c r="CF111" i="54" s="1"/>
  <c r="CA118" i="54"/>
  <c r="D118" i="54"/>
  <c r="CB126" i="54"/>
  <c r="CF126" i="54" s="1"/>
  <c r="CA157" i="54"/>
  <c r="CE157" i="54" s="1"/>
  <c r="D157" i="54"/>
  <c r="CA177" i="54"/>
  <c r="CE177" i="54" s="1"/>
  <c r="D177" i="54"/>
  <c r="E197" i="54"/>
  <c r="CB197" i="54"/>
  <c r="CF197" i="54" s="1"/>
  <c r="CE200" i="54"/>
  <c r="CA199" i="54"/>
  <c r="CE199" i="54" s="1"/>
  <c r="CA175" i="54"/>
  <c r="CE175" i="54" s="1"/>
  <c r="D175" i="54"/>
  <c r="CE182" i="54"/>
  <c r="CB200" i="54"/>
  <c r="E200" i="54"/>
  <c r="CA207" i="54"/>
  <c r="D207" i="54"/>
  <c r="B211" i="54"/>
  <c r="E158" i="54"/>
  <c r="CB158" i="54"/>
  <c r="CF158" i="54" s="1"/>
  <c r="E178" i="54"/>
  <c r="CB178" i="54"/>
  <c r="CF178" i="54" s="1"/>
  <c r="CB204" i="54"/>
  <c r="CF204" i="54" s="1"/>
  <c r="E204" i="54"/>
  <c r="E208" i="54"/>
  <c r="CB208" i="54"/>
  <c r="CF208" i="54" s="1"/>
  <c r="D131" i="54"/>
  <c r="D133" i="54"/>
  <c r="D135" i="54"/>
  <c r="D176" i="54"/>
  <c r="E193" i="54"/>
  <c r="CB193" i="54"/>
  <c r="CF193" i="54" s="1"/>
  <c r="E195" i="54"/>
  <c r="CB195" i="54"/>
  <c r="CE163" i="54"/>
  <c r="CA162" i="54"/>
  <c r="CE162" i="54" s="1"/>
  <c r="E174" i="54"/>
  <c r="CB174" i="54"/>
  <c r="CC186" i="54"/>
  <c r="CG186" i="54" s="1"/>
  <c r="F186" i="54"/>
  <c r="CD186" i="54" s="1"/>
  <c r="CH186" i="54" s="1"/>
  <c r="CE195" i="54"/>
  <c r="CA209" i="54"/>
  <c r="CE209" i="54" s="1"/>
  <c r="D209" i="54"/>
  <c r="C144" i="54"/>
  <c r="CA161" i="54"/>
  <c r="CE161" i="54" s="1"/>
  <c r="D161" i="54"/>
  <c r="E191" i="54"/>
  <c r="CB191" i="54"/>
  <c r="CA196" i="54"/>
  <c r="CE196" i="54" s="1"/>
  <c r="D196" i="54"/>
  <c r="CB202" i="54"/>
  <c r="CF202" i="54" s="1"/>
  <c r="E202" i="54"/>
  <c r="CA159" i="54"/>
  <c r="CE159" i="54" s="1"/>
  <c r="D159" i="54"/>
  <c r="E163" i="54"/>
  <c r="E165" i="54"/>
  <c r="E167" i="54"/>
  <c r="E169" i="54"/>
  <c r="E171" i="54"/>
  <c r="CE174" i="54"/>
  <c r="CA173" i="54"/>
  <c r="CE173" i="54" s="1"/>
  <c r="CB184" i="54"/>
  <c r="CF184" i="54" s="1"/>
  <c r="E184" i="54"/>
  <c r="E210" i="54"/>
  <c r="CB210" i="54"/>
  <c r="CF210" i="54" s="1"/>
  <c r="CA186" i="54"/>
  <c r="CE186" i="54" s="1"/>
  <c r="CA188" i="54"/>
  <c r="CE188" i="54" s="1"/>
  <c r="CA190" i="54"/>
  <c r="CE190" i="54" s="1"/>
  <c r="D192" i="54"/>
  <c r="D187" i="54"/>
  <c r="D189" i="54"/>
  <c r="D164" i="54"/>
  <c r="D166" i="54"/>
  <c r="D168" i="54"/>
  <c r="D170" i="54"/>
  <c r="D172" i="54"/>
  <c r="D183" i="54"/>
  <c r="D185" i="54"/>
  <c r="D201" i="54"/>
  <c r="D203" i="54"/>
  <c r="D205" i="54"/>
  <c r="N250" i="53"/>
  <c r="F250" i="53"/>
  <c r="B250" i="53"/>
  <c r="T512" i="52"/>
  <c r="T513" i="52"/>
  <c r="M245" i="53"/>
  <c r="M244" i="53" s="1"/>
  <c r="M243" i="53" s="1"/>
  <c r="L245" i="53"/>
  <c r="K245" i="53"/>
  <c r="J245" i="53"/>
  <c r="I245" i="53"/>
  <c r="H245" i="53"/>
  <c r="G245" i="53"/>
  <c r="G244" i="53" s="1"/>
  <c r="G243" i="53" s="1"/>
  <c r="F245" i="53"/>
  <c r="F244" i="53" s="1"/>
  <c r="F243" i="53" s="1"/>
  <c r="E245" i="53"/>
  <c r="E244" i="53" s="1"/>
  <c r="E243" i="53" s="1"/>
  <c r="D245" i="53"/>
  <c r="C245" i="53"/>
  <c r="B245" i="53"/>
  <c r="B244" i="53" s="1"/>
  <c r="B243" i="53" s="1"/>
  <c r="Q244" i="53"/>
  <c r="Q243" i="53" s="1"/>
  <c r="P244" i="53"/>
  <c r="O244" i="53"/>
  <c r="N244" i="53"/>
  <c r="N243" i="53" s="1"/>
  <c r="L244" i="53"/>
  <c r="K244" i="53"/>
  <c r="J244" i="53"/>
  <c r="J243" i="53" s="1"/>
  <c r="I244" i="53"/>
  <c r="I243" i="53" s="1"/>
  <c r="H244" i="53"/>
  <c r="D244" i="53"/>
  <c r="D243" i="53" s="1"/>
  <c r="C244" i="53"/>
  <c r="C243" i="53" s="1"/>
  <c r="P243" i="53"/>
  <c r="O243" i="53"/>
  <c r="L243" i="53"/>
  <c r="K243" i="53"/>
  <c r="H243" i="53"/>
  <c r="M241" i="53"/>
  <c r="L241" i="53"/>
  <c r="K241" i="53"/>
  <c r="J241" i="53"/>
  <c r="J240" i="53" s="1"/>
  <c r="J239" i="53" s="1"/>
  <c r="I241" i="53"/>
  <c r="I240" i="53" s="1"/>
  <c r="I239" i="53" s="1"/>
  <c r="H241" i="53"/>
  <c r="H240" i="53" s="1"/>
  <c r="G241" i="53"/>
  <c r="F241" i="53"/>
  <c r="F240" i="53" s="1"/>
  <c r="F239" i="53" s="1"/>
  <c r="E241" i="53"/>
  <c r="D241" i="53"/>
  <c r="C241" i="53"/>
  <c r="B241" i="53"/>
  <c r="B240" i="53" s="1"/>
  <c r="B239" i="53" s="1"/>
  <c r="M240" i="53"/>
  <c r="M239" i="53" s="1"/>
  <c r="L240" i="53"/>
  <c r="L239" i="53" s="1"/>
  <c r="K240" i="53"/>
  <c r="K239" i="53" s="1"/>
  <c r="G240" i="53"/>
  <c r="G239" i="53" s="1"/>
  <c r="E240" i="53"/>
  <c r="E239" i="53" s="1"/>
  <c r="D240" i="53"/>
  <c r="D239" i="53" s="1"/>
  <c r="C240" i="53"/>
  <c r="C239" i="53" s="1"/>
  <c r="H239" i="53"/>
  <c r="U238" i="53"/>
  <c r="T238" i="53"/>
  <c r="S238" i="53"/>
  <c r="R238" i="53"/>
  <c r="Q237" i="53"/>
  <c r="P237" i="53"/>
  <c r="P236" i="53" s="1"/>
  <c r="P235" i="53" s="1"/>
  <c r="O237" i="53"/>
  <c r="N237" i="53"/>
  <c r="N236" i="53" s="1"/>
  <c r="N235" i="53" s="1"/>
  <c r="M237" i="53"/>
  <c r="M236" i="53" s="1"/>
  <c r="M235" i="53" s="1"/>
  <c r="L237" i="53"/>
  <c r="L236" i="53" s="1"/>
  <c r="L235" i="53" s="1"/>
  <c r="K237" i="53"/>
  <c r="J237" i="53"/>
  <c r="J236" i="53" s="1"/>
  <c r="J235" i="53" s="1"/>
  <c r="I237" i="53"/>
  <c r="I236" i="53" s="1"/>
  <c r="I235" i="53" s="1"/>
  <c r="H237" i="53"/>
  <c r="H236" i="53" s="1"/>
  <c r="H235" i="53" s="1"/>
  <c r="G237" i="53"/>
  <c r="G236" i="53" s="1"/>
  <c r="F237" i="53"/>
  <c r="E237" i="53"/>
  <c r="U237" i="53" s="1"/>
  <c r="D237" i="53"/>
  <c r="D236" i="53" s="1"/>
  <c r="C237" i="53"/>
  <c r="B237" i="53"/>
  <c r="R237" i="53" s="1"/>
  <c r="Q236" i="53"/>
  <c r="Q235" i="53" s="1"/>
  <c r="O236" i="53"/>
  <c r="O235" i="53" s="1"/>
  <c r="K236" i="53"/>
  <c r="K235" i="53" s="1"/>
  <c r="F236" i="53"/>
  <c r="F235" i="53" s="1"/>
  <c r="E236" i="53"/>
  <c r="G235" i="53"/>
  <c r="M233" i="53"/>
  <c r="L233" i="53"/>
  <c r="L232" i="53" s="1"/>
  <c r="K233" i="53"/>
  <c r="K232" i="53" s="1"/>
  <c r="J233" i="53"/>
  <c r="J232" i="53" s="1"/>
  <c r="J231" i="53" s="1"/>
  <c r="I233" i="53"/>
  <c r="H233" i="53"/>
  <c r="H232" i="53" s="1"/>
  <c r="H231" i="53" s="1"/>
  <c r="G233" i="53"/>
  <c r="G232" i="53" s="1"/>
  <c r="F233" i="53"/>
  <c r="E233" i="53"/>
  <c r="D233" i="53"/>
  <c r="D232" i="53" s="1"/>
  <c r="D231" i="53" s="1"/>
  <c r="C233" i="53"/>
  <c r="C232" i="53" s="1"/>
  <c r="B233" i="53"/>
  <c r="B232" i="53" s="1"/>
  <c r="B231" i="53" s="1"/>
  <c r="M232" i="53"/>
  <c r="M231" i="53" s="1"/>
  <c r="I232" i="53"/>
  <c r="I231" i="53" s="1"/>
  <c r="F232" i="53"/>
  <c r="F231" i="53" s="1"/>
  <c r="E232" i="53"/>
  <c r="E231" i="53" s="1"/>
  <c r="L231" i="53"/>
  <c r="K231" i="53"/>
  <c r="G231" i="53"/>
  <c r="C231" i="53"/>
  <c r="M229" i="53"/>
  <c r="L229" i="53"/>
  <c r="K229" i="53"/>
  <c r="J229" i="53"/>
  <c r="I229" i="53"/>
  <c r="H229" i="53"/>
  <c r="H228" i="53" s="1"/>
  <c r="H227" i="53" s="1"/>
  <c r="G229" i="53"/>
  <c r="G228" i="53" s="1"/>
  <c r="G227" i="53" s="1"/>
  <c r="F229" i="53"/>
  <c r="F228" i="53" s="1"/>
  <c r="F227" i="53" s="1"/>
  <c r="E229" i="53"/>
  <c r="E228" i="53" s="1"/>
  <c r="E227" i="53" s="1"/>
  <c r="D229" i="53"/>
  <c r="C229" i="53"/>
  <c r="B229" i="53"/>
  <c r="B228" i="53" s="1"/>
  <c r="B227" i="53" s="1"/>
  <c r="M228" i="53"/>
  <c r="M227" i="53" s="1"/>
  <c r="L228" i="53"/>
  <c r="L227" i="53" s="1"/>
  <c r="K228" i="53"/>
  <c r="K227" i="53" s="1"/>
  <c r="J228" i="53"/>
  <c r="J227" i="53" s="1"/>
  <c r="I228" i="53"/>
  <c r="I227" i="53" s="1"/>
  <c r="D228" i="53"/>
  <c r="D227" i="53" s="1"/>
  <c r="C228" i="53"/>
  <c r="C227" i="53" s="1"/>
  <c r="M225" i="53"/>
  <c r="L225" i="53"/>
  <c r="L224" i="53" s="1"/>
  <c r="L223" i="53" s="1"/>
  <c r="K225" i="53"/>
  <c r="J225" i="53"/>
  <c r="J224" i="53" s="1"/>
  <c r="J223" i="53" s="1"/>
  <c r="I225" i="53"/>
  <c r="I224" i="53" s="1"/>
  <c r="I223" i="53" s="1"/>
  <c r="H225" i="53"/>
  <c r="G225" i="53"/>
  <c r="F225" i="53"/>
  <c r="F224" i="53" s="1"/>
  <c r="F223" i="53" s="1"/>
  <c r="E225" i="53"/>
  <c r="E224" i="53" s="1"/>
  <c r="E223" i="53" s="1"/>
  <c r="D225" i="53"/>
  <c r="D224" i="53" s="1"/>
  <c r="D223" i="53" s="1"/>
  <c r="C225" i="53"/>
  <c r="B225" i="53"/>
  <c r="M224" i="53"/>
  <c r="M223" i="53" s="1"/>
  <c r="K224" i="53"/>
  <c r="H224" i="53"/>
  <c r="H223" i="53" s="1"/>
  <c r="G224" i="53"/>
  <c r="G223" i="53" s="1"/>
  <c r="C224" i="53"/>
  <c r="C223" i="53" s="1"/>
  <c r="B224" i="53"/>
  <c r="B223" i="53" s="1"/>
  <c r="K223" i="53"/>
  <c r="M221" i="53"/>
  <c r="L221" i="53"/>
  <c r="K221" i="53"/>
  <c r="J221" i="53"/>
  <c r="I221" i="53"/>
  <c r="H221" i="53"/>
  <c r="G221" i="53"/>
  <c r="F221" i="53"/>
  <c r="E221" i="53"/>
  <c r="D221" i="53"/>
  <c r="C221" i="53"/>
  <c r="B221" i="53"/>
  <c r="Q220" i="53"/>
  <c r="P220" i="53"/>
  <c r="O220" i="53"/>
  <c r="N220" i="53"/>
  <c r="M220" i="53"/>
  <c r="L220" i="53"/>
  <c r="K220" i="53"/>
  <c r="J220" i="53"/>
  <c r="I220" i="53"/>
  <c r="H220" i="53"/>
  <c r="G220" i="53"/>
  <c r="F220" i="53"/>
  <c r="E220" i="53"/>
  <c r="D220" i="53"/>
  <c r="C220" i="53"/>
  <c r="B220" i="53"/>
  <c r="Q219" i="53"/>
  <c r="P219" i="53"/>
  <c r="O219" i="53"/>
  <c r="N219" i="53"/>
  <c r="M219" i="53"/>
  <c r="L219" i="53"/>
  <c r="K219" i="53"/>
  <c r="J219" i="53"/>
  <c r="I219" i="53"/>
  <c r="H219" i="53"/>
  <c r="G219" i="53"/>
  <c r="F219" i="53"/>
  <c r="E219" i="53"/>
  <c r="D219" i="53"/>
  <c r="C219" i="53"/>
  <c r="B219" i="53"/>
  <c r="M217" i="53"/>
  <c r="L217" i="53"/>
  <c r="L216" i="53" s="1"/>
  <c r="K217" i="53"/>
  <c r="J217" i="53"/>
  <c r="J216" i="53" s="1"/>
  <c r="J215" i="53" s="1"/>
  <c r="I217" i="53"/>
  <c r="I216" i="53" s="1"/>
  <c r="I215" i="53" s="1"/>
  <c r="H217" i="53"/>
  <c r="G217" i="53"/>
  <c r="F217" i="53"/>
  <c r="F216" i="53" s="1"/>
  <c r="F215" i="53" s="1"/>
  <c r="E217" i="53"/>
  <c r="E216" i="53" s="1"/>
  <c r="E215" i="53" s="1"/>
  <c r="D217" i="53"/>
  <c r="D216" i="53" s="1"/>
  <c r="D215" i="53" s="1"/>
  <c r="C217" i="53"/>
  <c r="B217" i="53"/>
  <c r="B216" i="53" s="1"/>
  <c r="M216" i="53"/>
  <c r="M215" i="53" s="1"/>
  <c r="K216" i="53"/>
  <c r="H216" i="53"/>
  <c r="H215" i="53" s="1"/>
  <c r="G216" i="53"/>
  <c r="G215" i="53" s="1"/>
  <c r="C216" i="53"/>
  <c r="C215" i="53" s="1"/>
  <c r="L215" i="53"/>
  <c r="K215" i="53"/>
  <c r="B215" i="53"/>
  <c r="U214" i="53"/>
  <c r="T214" i="53"/>
  <c r="S214" i="53"/>
  <c r="R214" i="53"/>
  <c r="Q213" i="53"/>
  <c r="P213" i="53"/>
  <c r="O213" i="53"/>
  <c r="N213" i="53"/>
  <c r="M213" i="53"/>
  <c r="M212" i="53" s="1"/>
  <c r="M211" i="53" s="1"/>
  <c r="L213" i="53"/>
  <c r="K213" i="53"/>
  <c r="J213" i="53"/>
  <c r="J212" i="53" s="1"/>
  <c r="J211" i="53" s="1"/>
  <c r="I213" i="53"/>
  <c r="I212" i="53" s="1"/>
  <c r="I211" i="53" s="1"/>
  <c r="H213" i="53"/>
  <c r="H212" i="53" s="1"/>
  <c r="H211" i="53" s="1"/>
  <c r="G213" i="53"/>
  <c r="F213" i="53"/>
  <c r="F212" i="53" s="1"/>
  <c r="F211" i="53" s="1"/>
  <c r="E213" i="53"/>
  <c r="E212" i="53" s="1"/>
  <c r="E211" i="53" s="1"/>
  <c r="D213" i="53"/>
  <c r="T213" i="53" s="1"/>
  <c r="C213" i="53"/>
  <c r="S213" i="53" s="1"/>
  <c r="B213" i="53"/>
  <c r="R213" i="53" s="1"/>
  <c r="W213" i="53" s="1"/>
  <c r="Q212" i="53"/>
  <c r="Q211" i="53" s="1"/>
  <c r="P212" i="53"/>
  <c r="O212" i="53"/>
  <c r="N212" i="53"/>
  <c r="N211" i="53" s="1"/>
  <c r="L212" i="53"/>
  <c r="L211" i="53" s="1"/>
  <c r="K212" i="53"/>
  <c r="G212" i="53"/>
  <c r="G211" i="53" s="1"/>
  <c r="C212" i="53"/>
  <c r="P211" i="53"/>
  <c r="O211" i="53"/>
  <c r="K211" i="53"/>
  <c r="U210" i="53"/>
  <c r="T210" i="53"/>
  <c r="S210" i="53"/>
  <c r="R210" i="53"/>
  <c r="Q209" i="53"/>
  <c r="Q208" i="53" s="1"/>
  <c r="Q207" i="53" s="1"/>
  <c r="P209" i="53"/>
  <c r="P208" i="53" s="1"/>
  <c r="O209" i="53"/>
  <c r="O208" i="53" s="1"/>
  <c r="N209" i="53"/>
  <c r="N208" i="53" s="1"/>
  <c r="M209" i="53"/>
  <c r="L209" i="53"/>
  <c r="L208" i="53" s="1"/>
  <c r="L207" i="53" s="1"/>
  <c r="K209" i="53"/>
  <c r="K208" i="53" s="1"/>
  <c r="K207" i="53" s="1"/>
  <c r="J209" i="53"/>
  <c r="I209" i="53"/>
  <c r="H209" i="53"/>
  <c r="H208" i="53" s="1"/>
  <c r="H207" i="53" s="1"/>
  <c r="G209" i="53"/>
  <c r="G208" i="53" s="1"/>
  <c r="G207" i="53" s="1"/>
  <c r="G206" i="53" s="1"/>
  <c r="F209" i="53"/>
  <c r="F208" i="53" s="1"/>
  <c r="F207" i="53" s="1"/>
  <c r="E209" i="53"/>
  <c r="U209" i="53" s="1"/>
  <c r="D209" i="53"/>
  <c r="T209" i="53" s="1"/>
  <c r="C209" i="53"/>
  <c r="B209" i="53"/>
  <c r="R209" i="53" s="1"/>
  <c r="W209" i="53" s="1"/>
  <c r="M208" i="53"/>
  <c r="M207" i="53" s="1"/>
  <c r="J208" i="53"/>
  <c r="J207" i="53" s="1"/>
  <c r="J206" i="53" s="1"/>
  <c r="I208" i="53"/>
  <c r="I207" i="53" s="1"/>
  <c r="E208" i="53"/>
  <c r="P207" i="53"/>
  <c r="O207" i="53"/>
  <c r="O206" i="53" s="1"/>
  <c r="N207" i="53"/>
  <c r="E207" i="53"/>
  <c r="U205" i="53"/>
  <c r="T205" i="53"/>
  <c r="S205" i="53"/>
  <c r="R205" i="53"/>
  <c r="Q204" i="53"/>
  <c r="Q203" i="53" s="1"/>
  <c r="Q202" i="53" s="1"/>
  <c r="P204" i="53"/>
  <c r="P203" i="53" s="1"/>
  <c r="P202" i="53" s="1"/>
  <c r="O204" i="53"/>
  <c r="O203" i="53" s="1"/>
  <c r="O202" i="53" s="1"/>
  <c r="N204" i="53"/>
  <c r="M204" i="53"/>
  <c r="L204" i="53"/>
  <c r="L203" i="53" s="1"/>
  <c r="K204" i="53"/>
  <c r="K203" i="53" s="1"/>
  <c r="K202" i="53" s="1"/>
  <c r="J204" i="53"/>
  <c r="J203" i="53" s="1"/>
  <c r="J202" i="53" s="1"/>
  <c r="I204" i="53"/>
  <c r="I203" i="53" s="1"/>
  <c r="I202" i="53" s="1"/>
  <c r="H204" i="53"/>
  <c r="H203" i="53" s="1"/>
  <c r="H202" i="53" s="1"/>
  <c r="G204" i="53"/>
  <c r="F204" i="53"/>
  <c r="E204" i="53"/>
  <c r="U204" i="53" s="1"/>
  <c r="D204" i="53"/>
  <c r="C204" i="53"/>
  <c r="C203" i="53" s="1"/>
  <c r="B204" i="53"/>
  <c r="R204" i="53" s="1"/>
  <c r="W204" i="53" s="1"/>
  <c r="N203" i="53"/>
  <c r="N202" i="53" s="1"/>
  <c r="M203" i="53"/>
  <c r="M202" i="53" s="1"/>
  <c r="G203" i="53"/>
  <c r="G202" i="53" s="1"/>
  <c r="F203" i="53"/>
  <c r="F202" i="53" s="1"/>
  <c r="E203" i="53"/>
  <c r="B203" i="53"/>
  <c r="B202" i="53" s="1"/>
  <c r="L202" i="53"/>
  <c r="U201" i="53"/>
  <c r="T201" i="53"/>
  <c r="S201" i="53"/>
  <c r="R201" i="53"/>
  <c r="Q200" i="53"/>
  <c r="P200" i="53"/>
  <c r="O200" i="53"/>
  <c r="N200" i="53"/>
  <c r="M200" i="53"/>
  <c r="M199" i="53" s="1"/>
  <c r="M198" i="53" s="1"/>
  <c r="L200" i="53"/>
  <c r="L199" i="53" s="1"/>
  <c r="K200" i="53"/>
  <c r="K199" i="53" s="1"/>
  <c r="K198" i="53" s="1"/>
  <c r="J200" i="53"/>
  <c r="J199" i="53" s="1"/>
  <c r="J198" i="53" s="1"/>
  <c r="I200" i="53"/>
  <c r="H200" i="53"/>
  <c r="H199" i="53" s="1"/>
  <c r="H198" i="53" s="1"/>
  <c r="G200" i="53"/>
  <c r="G199" i="53" s="1"/>
  <c r="G198" i="53" s="1"/>
  <c r="F200" i="53"/>
  <c r="F199" i="53" s="1"/>
  <c r="F198" i="53" s="1"/>
  <c r="E200" i="53"/>
  <c r="E199" i="53" s="1"/>
  <c r="D200" i="53"/>
  <c r="C200" i="53"/>
  <c r="S200" i="53" s="1"/>
  <c r="B200" i="53"/>
  <c r="R200" i="53" s="1"/>
  <c r="W200" i="53" s="1"/>
  <c r="Q199" i="53"/>
  <c r="Q198" i="53" s="1"/>
  <c r="P199" i="53"/>
  <c r="P198" i="53" s="1"/>
  <c r="O199" i="53"/>
  <c r="O198" i="53" s="1"/>
  <c r="N199" i="53"/>
  <c r="N198" i="53" s="1"/>
  <c r="I199" i="53"/>
  <c r="I198" i="53" s="1"/>
  <c r="L198" i="53"/>
  <c r="E198" i="53"/>
  <c r="U197" i="53"/>
  <c r="T197" i="53"/>
  <c r="S197" i="53"/>
  <c r="R197" i="53"/>
  <c r="Q196" i="53"/>
  <c r="Q195" i="53" s="1"/>
  <c r="Q194" i="53" s="1"/>
  <c r="P196" i="53"/>
  <c r="P195" i="53" s="1"/>
  <c r="P194" i="53" s="1"/>
  <c r="O196" i="53"/>
  <c r="N196" i="53"/>
  <c r="N195" i="53" s="1"/>
  <c r="M196" i="53"/>
  <c r="M195" i="53" s="1"/>
  <c r="M194" i="53" s="1"/>
  <c r="L196" i="53"/>
  <c r="L195" i="53" s="1"/>
  <c r="L194" i="53" s="1"/>
  <c r="K196" i="53"/>
  <c r="J196" i="53"/>
  <c r="I196" i="53"/>
  <c r="I195" i="53" s="1"/>
  <c r="I194" i="53" s="1"/>
  <c r="H196" i="53"/>
  <c r="H195" i="53" s="1"/>
  <c r="H194" i="53" s="1"/>
  <c r="G196" i="53"/>
  <c r="G195" i="53" s="1"/>
  <c r="G194" i="53" s="1"/>
  <c r="F196" i="53"/>
  <c r="F195" i="53" s="1"/>
  <c r="F194" i="53" s="1"/>
  <c r="E196" i="53"/>
  <c r="U196" i="53" s="1"/>
  <c r="D196" i="53"/>
  <c r="T196" i="53" s="1"/>
  <c r="C196" i="53"/>
  <c r="S196" i="53" s="1"/>
  <c r="B196" i="53"/>
  <c r="O195" i="53"/>
  <c r="O194" i="53" s="1"/>
  <c r="K195" i="53"/>
  <c r="K194" i="53" s="1"/>
  <c r="J195" i="53"/>
  <c r="C195" i="53"/>
  <c r="C194" i="53" s="1"/>
  <c r="B195" i="53"/>
  <c r="B194" i="53" s="1"/>
  <c r="N194" i="53"/>
  <c r="U193" i="53"/>
  <c r="T193" i="53"/>
  <c r="S193" i="53"/>
  <c r="R193" i="53"/>
  <c r="Q192" i="53"/>
  <c r="P192" i="53"/>
  <c r="O192" i="53"/>
  <c r="O191" i="53" s="1"/>
  <c r="O190" i="53" s="1"/>
  <c r="N192" i="53"/>
  <c r="M192" i="53"/>
  <c r="M191" i="53" s="1"/>
  <c r="M190" i="53" s="1"/>
  <c r="L192" i="53"/>
  <c r="L191" i="53" s="1"/>
  <c r="L190" i="53" s="1"/>
  <c r="K192" i="53"/>
  <c r="K191" i="53" s="1"/>
  <c r="K190" i="53" s="1"/>
  <c r="J192" i="53"/>
  <c r="J191" i="53" s="1"/>
  <c r="J190" i="53" s="1"/>
  <c r="I192" i="53"/>
  <c r="H192" i="53"/>
  <c r="H191" i="53" s="1"/>
  <c r="H190" i="53" s="1"/>
  <c r="G192" i="53"/>
  <c r="G191" i="53" s="1"/>
  <c r="F192" i="53"/>
  <c r="E192" i="53"/>
  <c r="U192" i="53" s="1"/>
  <c r="D192" i="53"/>
  <c r="T192" i="53" s="1"/>
  <c r="C192" i="53"/>
  <c r="C191" i="53" s="1"/>
  <c r="C190" i="53" s="1"/>
  <c r="B192" i="53"/>
  <c r="B191" i="53" s="1"/>
  <c r="Q191" i="53"/>
  <c r="Q190" i="53" s="1"/>
  <c r="P191" i="53"/>
  <c r="P190" i="53" s="1"/>
  <c r="N191" i="53"/>
  <c r="N190" i="53" s="1"/>
  <c r="I191" i="53"/>
  <c r="I190" i="53" s="1"/>
  <c r="F191" i="53"/>
  <c r="F190" i="53" s="1"/>
  <c r="G190" i="53"/>
  <c r="U189" i="53"/>
  <c r="T189" i="53"/>
  <c r="S189" i="53"/>
  <c r="R189" i="53"/>
  <c r="M188" i="53"/>
  <c r="L188" i="53"/>
  <c r="L187" i="53" s="1"/>
  <c r="K188" i="53"/>
  <c r="K187" i="53" s="1"/>
  <c r="K186" i="53" s="1"/>
  <c r="J188" i="53"/>
  <c r="J187" i="53" s="1"/>
  <c r="I188" i="53"/>
  <c r="I187" i="53" s="1"/>
  <c r="I186" i="53" s="1"/>
  <c r="H188" i="53"/>
  <c r="G188" i="53"/>
  <c r="F188" i="53"/>
  <c r="F187" i="53" s="1"/>
  <c r="F186" i="53" s="1"/>
  <c r="E188" i="53"/>
  <c r="D188" i="53"/>
  <c r="C188" i="53"/>
  <c r="S188" i="53" s="1"/>
  <c r="B188" i="53"/>
  <c r="R188" i="53" s="1"/>
  <c r="W188" i="53" s="1"/>
  <c r="Q187" i="53"/>
  <c r="Q186" i="53" s="1"/>
  <c r="P187" i="53"/>
  <c r="P186" i="53" s="1"/>
  <c r="O187" i="53"/>
  <c r="N187" i="53"/>
  <c r="M187" i="53"/>
  <c r="H187" i="53"/>
  <c r="H186" i="53" s="1"/>
  <c r="G187" i="53"/>
  <c r="G186" i="53" s="1"/>
  <c r="O186" i="53"/>
  <c r="N186" i="53"/>
  <c r="M186" i="53"/>
  <c r="L186" i="53"/>
  <c r="J186" i="53"/>
  <c r="U185" i="53"/>
  <c r="T185" i="53"/>
  <c r="S185" i="53"/>
  <c r="R185" i="53"/>
  <c r="Q184" i="53"/>
  <c r="P184" i="53"/>
  <c r="P183" i="53" s="1"/>
  <c r="P182" i="53" s="1"/>
  <c r="O184" i="53"/>
  <c r="O183" i="53" s="1"/>
  <c r="O182" i="53" s="1"/>
  <c r="O180" i="53" s="1"/>
  <c r="N184" i="53"/>
  <c r="M184" i="53"/>
  <c r="M183" i="53" s="1"/>
  <c r="M182" i="53" s="1"/>
  <c r="L184" i="53"/>
  <c r="L183" i="53" s="1"/>
  <c r="L182" i="53" s="1"/>
  <c r="L180" i="53" s="1"/>
  <c r="K184" i="53"/>
  <c r="K183" i="53" s="1"/>
  <c r="K182" i="53" s="1"/>
  <c r="K180" i="53" s="1"/>
  <c r="J184" i="53"/>
  <c r="J183" i="53" s="1"/>
  <c r="J182" i="53" s="1"/>
  <c r="I184" i="53"/>
  <c r="I183" i="53" s="1"/>
  <c r="I182" i="53" s="1"/>
  <c r="I180" i="53" s="1"/>
  <c r="H184" i="53"/>
  <c r="H183" i="53" s="1"/>
  <c r="H182" i="53" s="1"/>
  <c r="H180" i="53" s="1"/>
  <c r="G184" i="53"/>
  <c r="G183" i="53" s="1"/>
  <c r="G182" i="53" s="1"/>
  <c r="G180" i="53" s="1"/>
  <c r="F184" i="53"/>
  <c r="E184" i="53"/>
  <c r="E183" i="53" s="1"/>
  <c r="E182" i="53" s="1"/>
  <c r="D184" i="53"/>
  <c r="T184" i="53" s="1"/>
  <c r="C184" i="53"/>
  <c r="S184" i="53" s="1"/>
  <c r="B184" i="53"/>
  <c r="R184" i="53" s="1"/>
  <c r="W184" i="53" s="1"/>
  <c r="Q183" i="53"/>
  <c r="Q182" i="53" s="1"/>
  <c r="Q180" i="53" s="1"/>
  <c r="N183" i="53"/>
  <c r="N182" i="53" s="1"/>
  <c r="N180" i="53" s="1"/>
  <c r="F183" i="53"/>
  <c r="D183" i="53"/>
  <c r="C183" i="53"/>
  <c r="F182" i="53"/>
  <c r="F180" i="53" s="1"/>
  <c r="V180" i="53"/>
  <c r="U179" i="53"/>
  <c r="T179" i="53"/>
  <c r="S179" i="53"/>
  <c r="R179" i="53"/>
  <c r="Q178" i="53"/>
  <c r="P178" i="53"/>
  <c r="O178" i="53"/>
  <c r="O177" i="53" s="1"/>
  <c r="O176" i="53" s="1"/>
  <c r="N178" i="53"/>
  <c r="N177" i="53" s="1"/>
  <c r="N176" i="53" s="1"/>
  <c r="M178" i="53"/>
  <c r="M177" i="53" s="1"/>
  <c r="M176" i="53" s="1"/>
  <c r="L178" i="53"/>
  <c r="L177" i="53" s="1"/>
  <c r="L176" i="53" s="1"/>
  <c r="K178" i="53"/>
  <c r="J178" i="53"/>
  <c r="J177" i="53" s="1"/>
  <c r="J176" i="53" s="1"/>
  <c r="I178" i="53"/>
  <c r="I177" i="53" s="1"/>
  <c r="I176" i="53" s="1"/>
  <c r="H178" i="53"/>
  <c r="H177" i="53" s="1"/>
  <c r="H176" i="53" s="1"/>
  <c r="G178" i="53"/>
  <c r="G177" i="53" s="1"/>
  <c r="G176" i="53" s="1"/>
  <c r="F178" i="53"/>
  <c r="E178" i="53"/>
  <c r="U178" i="53" s="1"/>
  <c r="D178" i="53"/>
  <c r="C178" i="53"/>
  <c r="C177" i="53" s="1"/>
  <c r="C176" i="53" s="1"/>
  <c r="B178" i="53"/>
  <c r="B177" i="53" s="1"/>
  <c r="Q177" i="53"/>
  <c r="Q176" i="53" s="1"/>
  <c r="P177" i="53"/>
  <c r="P176" i="53" s="1"/>
  <c r="K177" i="53"/>
  <c r="K176" i="53" s="1"/>
  <c r="F177" i="53"/>
  <c r="F176" i="53" s="1"/>
  <c r="U175" i="53"/>
  <c r="T175" i="53"/>
  <c r="S175" i="53"/>
  <c r="R175" i="53"/>
  <c r="Q174" i="53"/>
  <c r="P174" i="53"/>
  <c r="O174" i="53"/>
  <c r="O173" i="53" s="1"/>
  <c r="O172" i="53" s="1"/>
  <c r="N174" i="53"/>
  <c r="N173" i="53" s="1"/>
  <c r="N172" i="53" s="1"/>
  <c r="M174" i="53"/>
  <c r="M173" i="53" s="1"/>
  <c r="M172" i="53" s="1"/>
  <c r="L174" i="53"/>
  <c r="K174" i="53"/>
  <c r="K173" i="53" s="1"/>
  <c r="K172" i="53" s="1"/>
  <c r="J174" i="53"/>
  <c r="J173" i="53" s="1"/>
  <c r="J172" i="53" s="1"/>
  <c r="I174" i="53"/>
  <c r="I173" i="53" s="1"/>
  <c r="I172" i="53" s="1"/>
  <c r="H174" i="53"/>
  <c r="G174" i="53"/>
  <c r="G173" i="53" s="1"/>
  <c r="G172" i="53" s="1"/>
  <c r="F174" i="53"/>
  <c r="F173" i="53" s="1"/>
  <c r="F172" i="53" s="1"/>
  <c r="E174" i="53"/>
  <c r="D174" i="53"/>
  <c r="T174" i="53" s="1"/>
  <c r="C174" i="53"/>
  <c r="C173" i="53" s="1"/>
  <c r="B174" i="53"/>
  <c r="B173" i="53" s="1"/>
  <c r="Q173" i="53"/>
  <c r="Q172" i="53" s="1"/>
  <c r="P173" i="53"/>
  <c r="L173" i="53"/>
  <c r="L172" i="53" s="1"/>
  <c r="H173" i="53"/>
  <c r="D173" i="53"/>
  <c r="P172" i="53"/>
  <c r="H172" i="53"/>
  <c r="U171" i="53"/>
  <c r="T171" i="53"/>
  <c r="S171" i="53"/>
  <c r="R171" i="53"/>
  <c r="Q170" i="53"/>
  <c r="P170" i="53"/>
  <c r="P169" i="53" s="1"/>
  <c r="P168" i="53" s="1"/>
  <c r="O170" i="53"/>
  <c r="O169" i="53" s="1"/>
  <c r="O168" i="53" s="1"/>
  <c r="N170" i="53"/>
  <c r="N169" i="53" s="1"/>
  <c r="N168" i="53" s="1"/>
  <c r="N166" i="53" s="1"/>
  <c r="M170" i="53"/>
  <c r="M169" i="53" s="1"/>
  <c r="M168" i="53" s="1"/>
  <c r="L170" i="53"/>
  <c r="L169" i="53" s="1"/>
  <c r="L168" i="53" s="1"/>
  <c r="K170" i="53"/>
  <c r="K169" i="53" s="1"/>
  <c r="K168" i="53" s="1"/>
  <c r="J170" i="53"/>
  <c r="J169" i="53" s="1"/>
  <c r="J168" i="53" s="1"/>
  <c r="J166" i="53" s="1"/>
  <c r="I170" i="53"/>
  <c r="H170" i="53"/>
  <c r="H169" i="53" s="1"/>
  <c r="H168" i="53" s="1"/>
  <c r="G170" i="53"/>
  <c r="G169" i="53" s="1"/>
  <c r="G168" i="53" s="1"/>
  <c r="F170" i="53"/>
  <c r="F169" i="53" s="1"/>
  <c r="F168" i="53" s="1"/>
  <c r="F166" i="53" s="1"/>
  <c r="E170" i="53"/>
  <c r="D170" i="53"/>
  <c r="D169" i="53" s="1"/>
  <c r="C170" i="53"/>
  <c r="C169" i="53" s="1"/>
  <c r="B170" i="53"/>
  <c r="R170" i="53" s="1"/>
  <c r="Q169" i="53"/>
  <c r="Q168" i="53" s="1"/>
  <c r="I169" i="53"/>
  <c r="I168" i="53" s="1"/>
  <c r="U165" i="53"/>
  <c r="T165" i="53"/>
  <c r="S165" i="53"/>
  <c r="R165" i="53"/>
  <c r="Q164" i="53"/>
  <c r="P164" i="53"/>
  <c r="P163" i="53" s="1"/>
  <c r="P162" i="53" s="1"/>
  <c r="O164" i="53"/>
  <c r="O163" i="53" s="1"/>
  <c r="O162" i="53" s="1"/>
  <c r="N164" i="53"/>
  <c r="N163" i="53" s="1"/>
  <c r="N162" i="53" s="1"/>
  <c r="M164" i="53"/>
  <c r="M163" i="53" s="1"/>
  <c r="M162" i="53" s="1"/>
  <c r="L164" i="53"/>
  <c r="L163" i="53" s="1"/>
  <c r="L162" i="53" s="1"/>
  <c r="K164" i="53"/>
  <c r="J164" i="53"/>
  <c r="J163" i="53" s="1"/>
  <c r="J162" i="53" s="1"/>
  <c r="I164" i="53"/>
  <c r="I163" i="53" s="1"/>
  <c r="I162" i="53" s="1"/>
  <c r="H164" i="53"/>
  <c r="H163" i="53" s="1"/>
  <c r="G164" i="53"/>
  <c r="G163" i="53" s="1"/>
  <c r="G162" i="53" s="1"/>
  <c r="F164" i="53"/>
  <c r="F163" i="53" s="1"/>
  <c r="F162" i="53" s="1"/>
  <c r="E164" i="53"/>
  <c r="E163" i="53" s="1"/>
  <c r="D164" i="53"/>
  <c r="C164" i="53"/>
  <c r="S164" i="53" s="1"/>
  <c r="B164" i="53"/>
  <c r="R164" i="53" s="1"/>
  <c r="Q163" i="53"/>
  <c r="Q162" i="53" s="1"/>
  <c r="K163" i="53"/>
  <c r="K162" i="53" s="1"/>
  <c r="C163" i="53"/>
  <c r="H162" i="53"/>
  <c r="U161" i="53"/>
  <c r="T161" i="53"/>
  <c r="S161" i="53"/>
  <c r="R161" i="53"/>
  <c r="Q160" i="53"/>
  <c r="Q159" i="53" s="1"/>
  <c r="Q158" i="53" s="1"/>
  <c r="P160" i="53"/>
  <c r="P159" i="53" s="1"/>
  <c r="P158" i="53" s="1"/>
  <c r="O160" i="53"/>
  <c r="O159" i="53" s="1"/>
  <c r="O158" i="53" s="1"/>
  <c r="N160" i="53"/>
  <c r="N159" i="53" s="1"/>
  <c r="N158" i="53" s="1"/>
  <c r="M160" i="53"/>
  <c r="M159" i="53" s="1"/>
  <c r="M158" i="53" s="1"/>
  <c r="L160" i="53"/>
  <c r="L159" i="53" s="1"/>
  <c r="L158" i="53" s="1"/>
  <c r="K160" i="53"/>
  <c r="K159" i="53" s="1"/>
  <c r="K158" i="53" s="1"/>
  <c r="J160" i="53"/>
  <c r="J159" i="53" s="1"/>
  <c r="J158" i="53" s="1"/>
  <c r="I160" i="53"/>
  <c r="I159" i="53" s="1"/>
  <c r="I158" i="53" s="1"/>
  <c r="H160" i="53"/>
  <c r="H159" i="53" s="1"/>
  <c r="H158" i="53" s="1"/>
  <c r="G160" i="53"/>
  <c r="G159" i="53" s="1"/>
  <c r="G158" i="53" s="1"/>
  <c r="F160" i="53"/>
  <c r="E160" i="53"/>
  <c r="E159" i="53" s="1"/>
  <c r="D160" i="53"/>
  <c r="D159" i="53" s="1"/>
  <c r="C160" i="53"/>
  <c r="C159" i="53" s="1"/>
  <c r="B160" i="53"/>
  <c r="F159" i="53"/>
  <c r="F158" i="53" s="1"/>
  <c r="U157" i="53"/>
  <c r="T157" i="53"/>
  <c r="S157" i="53"/>
  <c r="R157" i="53"/>
  <c r="Q156" i="53"/>
  <c r="Q155" i="53" s="1"/>
  <c r="Q154" i="53" s="1"/>
  <c r="P156" i="53"/>
  <c r="O156" i="53"/>
  <c r="O155" i="53" s="1"/>
  <c r="O154" i="53" s="1"/>
  <c r="N156" i="53"/>
  <c r="N155" i="53" s="1"/>
  <c r="N154" i="53" s="1"/>
  <c r="N153" i="53" s="1"/>
  <c r="M156" i="53"/>
  <c r="L156" i="53"/>
  <c r="L155" i="53" s="1"/>
  <c r="L154" i="53" s="1"/>
  <c r="K156" i="53"/>
  <c r="K155" i="53" s="1"/>
  <c r="K154" i="53" s="1"/>
  <c r="J156" i="53"/>
  <c r="J155" i="53" s="1"/>
  <c r="J154" i="53" s="1"/>
  <c r="I156" i="53"/>
  <c r="I155" i="53" s="1"/>
  <c r="I154" i="53" s="1"/>
  <c r="H156" i="53"/>
  <c r="G156" i="53"/>
  <c r="G155" i="53" s="1"/>
  <c r="G154" i="53" s="1"/>
  <c r="F156" i="53"/>
  <c r="F155" i="53" s="1"/>
  <c r="F154" i="53" s="1"/>
  <c r="E156" i="53"/>
  <c r="U156" i="53" s="1"/>
  <c r="D156" i="53"/>
  <c r="D155" i="53" s="1"/>
  <c r="C156" i="53"/>
  <c r="C155" i="53" s="1"/>
  <c r="B156" i="53"/>
  <c r="B155" i="53" s="1"/>
  <c r="P155" i="53"/>
  <c r="P154" i="53" s="1"/>
  <c r="M155" i="53"/>
  <c r="M154" i="53" s="1"/>
  <c r="H155" i="53"/>
  <c r="H154" i="53" s="1"/>
  <c r="E155" i="53"/>
  <c r="U151" i="53"/>
  <c r="T151" i="53"/>
  <c r="S151" i="53"/>
  <c r="R151" i="53"/>
  <c r="Q150" i="53"/>
  <c r="U150" i="53" s="1"/>
  <c r="P150" i="53"/>
  <c r="T150" i="53" s="1"/>
  <c r="O150" i="53"/>
  <c r="S150" i="53" s="1"/>
  <c r="N150" i="53"/>
  <c r="R150" i="53" s="1"/>
  <c r="Q149" i="53"/>
  <c r="U149" i="53" s="1"/>
  <c r="P149" i="53"/>
  <c r="T149" i="53" s="1"/>
  <c r="O149" i="53"/>
  <c r="N149" i="53"/>
  <c r="Q148" i="53"/>
  <c r="U148" i="53" s="1"/>
  <c r="P148" i="53"/>
  <c r="T148" i="53" s="1"/>
  <c r="U147" i="53"/>
  <c r="T147" i="53"/>
  <c r="S147" i="53"/>
  <c r="R147" i="53"/>
  <c r="Q146" i="53"/>
  <c r="Q145" i="53" s="1"/>
  <c r="Q144" i="53" s="1"/>
  <c r="P146" i="53"/>
  <c r="O146" i="53"/>
  <c r="O145" i="53" s="1"/>
  <c r="O144" i="53" s="1"/>
  <c r="N146" i="53"/>
  <c r="N145" i="53" s="1"/>
  <c r="N144" i="53" s="1"/>
  <c r="M146" i="53"/>
  <c r="M145" i="53" s="1"/>
  <c r="M144" i="53" s="1"/>
  <c r="L146" i="53"/>
  <c r="K146" i="53"/>
  <c r="K145" i="53" s="1"/>
  <c r="K144" i="53" s="1"/>
  <c r="J146" i="53"/>
  <c r="J145" i="53" s="1"/>
  <c r="J144" i="53" s="1"/>
  <c r="I146" i="53"/>
  <c r="I145" i="53" s="1"/>
  <c r="I144" i="53" s="1"/>
  <c r="H146" i="53"/>
  <c r="G146" i="53"/>
  <c r="G145" i="53" s="1"/>
  <c r="G144" i="53" s="1"/>
  <c r="F146" i="53"/>
  <c r="F145" i="53" s="1"/>
  <c r="F144" i="53" s="1"/>
  <c r="E146" i="53"/>
  <c r="E145" i="53" s="1"/>
  <c r="D146" i="53"/>
  <c r="T146" i="53" s="1"/>
  <c r="C146" i="53"/>
  <c r="C145" i="53" s="1"/>
  <c r="B146" i="53"/>
  <c r="R146" i="53" s="1"/>
  <c r="P145" i="53"/>
  <c r="P144" i="53" s="1"/>
  <c r="L145" i="53"/>
  <c r="H145" i="53"/>
  <c r="H144" i="53" s="1"/>
  <c r="D145" i="53"/>
  <c r="D144" i="53" s="1"/>
  <c r="L144" i="53"/>
  <c r="U143" i="53"/>
  <c r="T143" i="53"/>
  <c r="S143" i="53"/>
  <c r="R143" i="53"/>
  <c r="M142" i="53"/>
  <c r="L142" i="53"/>
  <c r="K142" i="53"/>
  <c r="J142" i="53"/>
  <c r="I142" i="53"/>
  <c r="H142" i="53"/>
  <c r="H141" i="53" s="1"/>
  <c r="H140" i="53" s="1"/>
  <c r="G142" i="53"/>
  <c r="F142" i="53"/>
  <c r="E142" i="53"/>
  <c r="U142" i="53" s="1"/>
  <c r="D142" i="53"/>
  <c r="D141" i="53" s="1"/>
  <c r="C142" i="53"/>
  <c r="C141" i="53" s="1"/>
  <c r="C140" i="53" s="1"/>
  <c r="B142" i="53"/>
  <c r="R142" i="53" s="1"/>
  <c r="Q141" i="53"/>
  <c r="P141" i="53"/>
  <c r="P140" i="53" s="1"/>
  <c r="O141" i="53"/>
  <c r="O140" i="53" s="1"/>
  <c r="N141" i="53"/>
  <c r="M141" i="53"/>
  <c r="L141" i="53"/>
  <c r="L140" i="53" s="1"/>
  <c r="K141" i="53"/>
  <c r="K140" i="53" s="1"/>
  <c r="K139" i="53" s="1"/>
  <c r="J141" i="53"/>
  <c r="I141" i="53"/>
  <c r="F141" i="53"/>
  <c r="F140" i="53" s="1"/>
  <c r="E141" i="53"/>
  <c r="B141" i="53"/>
  <c r="Q140" i="53"/>
  <c r="N140" i="53"/>
  <c r="M140" i="53"/>
  <c r="M139" i="53" s="1"/>
  <c r="J140" i="53"/>
  <c r="J139" i="53" s="1"/>
  <c r="I140" i="53"/>
  <c r="F139" i="53"/>
  <c r="Q137" i="53"/>
  <c r="P137" i="53"/>
  <c r="P136" i="53" s="1"/>
  <c r="O137" i="53"/>
  <c r="O136" i="53" s="1"/>
  <c r="O135" i="53" s="1"/>
  <c r="S135" i="53" s="1"/>
  <c r="N137" i="53"/>
  <c r="N136" i="53" s="1"/>
  <c r="N135" i="53" s="1"/>
  <c r="R135" i="53" s="1"/>
  <c r="I137" i="53"/>
  <c r="H137" i="53"/>
  <c r="H136" i="53" s="1"/>
  <c r="H135" i="53" s="1"/>
  <c r="Q136" i="53"/>
  <c r="Q135" i="53" s="1"/>
  <c r="I136" i="53"/>
  <c r="I135" i="53" s="1"/>
  <c r="P135" i="53"/>
  <c r="Q133" i="53"/>
  <c r="P133" i="53"/>
  <c r="P132" i="53" s="1"/>
  <c r="P131" i="53" s="1"/>
  <c r="O133" i="53"/>
  <c r="O132" i="53" s="1"/>
  <c r="O131" i="53" s="1"/>
  <c r="N133" i="53"/>
  <c r="N132" i="53" s="1"/>
  <c r="Q132" i="53"/>
  <c r="Q131" i="53" s="1"/>
  <c r="N131" i="53"/>
  <c r="T130" i="53"/>
  <c r="S130" i="53"/>
  <c r="R130" i="53"/>
  <c r="Q129" i="53"/>
  <c r="P129" i="53"/>
  <c r="O129" i="53"/>
  <c r="S129" i="53" s="1"/>
  <c r="N129" i="53"/>
  <c r="R129" i="53" s="1"/>
  <c r="Q128" i="53"/>
  <c r="Q127" i="53" s="1"/>
  <c r="U127" i="53" s="1"/>
  <c r="O128" i="53"/>
  <c r="S128" i="53" s="1"/>
  <c r="U126" i="53"/>
  <c r="T126" i="53"/>
  <c r="S126" i="53"/>
  <c r="R126" i="53"/>
  <c r="Q125" i="53"/>
  <c r="U125" i="53" s="1"/>
  <c r="P125" i="53"/>
  <c r="O125" i="53"/>
  <c r="S125" i="53" s="1"/>
  <c r="N125" i="53"/>
  <c r="R125" i="53" s="1"/>
  <c r="Q124" i="53"/>
  <c r="Q121" i="53"/>
  <c r="P121" i="53"/>
  <c r="O121" i="53"/>
  <c r="O120" i="53" s="1"/>
  <c r="O119" i="53" s="1"/>
  <c r="N121" i="53"/>
  <c r="N120" i="53" s="1"/>
  <c r="N119" i="53" s="1"/>
  <c r="M121" i="53"/>
  <c r="M120" i="53" s="1"/>
  <c r="M119" i="53" s="1"/>
  <c r="L121" i="53"/>
  <c r="L120" i="53" s="1"/>
  <c r="L119" i="53" s="1"/>
  <c r="K121" i="53"/>
  <c r="K120" i="53" s="1"/>
  <c r="J121" i="53"/>
  <c r="J120" i="53" s="1"/>
  <c r="J119" i="53" s="1"/>
  <c r="E121" i="53"/>
  <c r="E120" i="53" s="1"/>
  <c r="E119" i="53" s="1"/>
  <c r="D121" i="53"/>
  <c r="D120" i="53" s="1"/>
  <c r="D119" i="53" s="1"/>
  <c r="C121" i="53"/>
  <c r="C120" i="53" s="1"/>
  <c r="C119" i="53" s="1"/>
  <c r="B121" i="53"/>
  <c r="B120" i="53" s="1"/>
  <c r="B119" i="53" s="1"/>
  <c r="Q120" i="53"/>
  <c r="P120" i="53"/>
  <c r="P119" i="53" s="1"/>
  <c r="Q119" i="53"/>
  <c r="K119" i="53"/>
  <c r="U118" i="53"/>
  <c r="T118" i="53"/>
  <c r="S118" i="53"/>
  <c r="R118" i="53"/>
  <c r="Q117" i="53"/>
  <c r="Q116" i="53" s="1"/>
  <c r="Q115" i="53" s="1"/>
  <c r="P117" i="53"/>
  <c r="O117" i="53"/>
  <c r="O116" i="53" s="1"/>
  <c r="O115" i="53" s="1"/>
  <c r="N117" i="53"/>
  <c r="N116" i="53" s="1"/>
  <c r="N115" i="53" s="1"/>
  <c r="M117" i="53"/>
  <c r="M116" i="53" s="1"/>
  <c r="M115" i="53" s="1"/>
  <c r="L117" i="53"/>
  <c r="K117" i="53"/>
  <c r="K116" i="53" s="1"/>
  <c r="K115" i="53" s="1"/>
  <c r="J117" i="53"/>
  <c r="J116" i="53" s="1"/>
  <c r="J115" i="53" s="1"/>
  <c r="I117" i="53"/>
  <c r="I116" i="53" s="1"/>
  <c r="I115" i="53" s="1"/>
  <c r="H117" i="53"/>
  <c r="H116" i="53" s="1"/>
  <c r="H115" i="53" s="1"/>
  <c r="G117" i="53"/>
  <c r="G116" i="53" s="1"/>
  <c r="G115" i="53" s="1"/>
  <c r="F117" i="53"/>
  <c r="F116" i="53" s="1"/>
  <c r="F115" i="53" s="1"/>
  <c r="E117" i="53"/>
  <c r="U117" i="53" s="1"/>
  <c r="D117" i="53"/>
  <c r="T117" i="53" s="1"/>
  <c r="C117" i="53"/>
  <c r="C116" i="53" s="1"/>
  <c r="B117" i="53"/>
  <c r="B116" i="53" s="1"/>
  <c r="P116" i="53"/>
  <c r="P115" i="53" s="1"/>
  <c r="L116" i="53"/>
  <c r="L115" i="53" s="1"/>
  <c r="D116" i="53"/>
  <c r="U114" i="53"/>
  <c r="T114" i="53"/>
  <c r="S114" i="53"/>
  <c r="R114" i="53"/>
  <c r="M113" i="53"/>
  <c r="L113" i="53"/>
  <c r="L112" i="53" s="1"/>
  <c r="L111" i="53" s="1"/>
  <c r="K113" i="53"/>
  <c r="K112" i="53" s="1"/>
  <c r="K111" i="53" s="1"/>
  <c r="J113" i="53"/>
  <c r="J112" i="53" s="1"/>
  <c r="J111" i="53" s="1"/>
  <c r="I113" i="53"/>
  <c r="I112" i="53" s="1"/>
  <c r="H113" i="53"/>
  <c r="G113" i="53"/>
  <c r="G112" i="53" s="1"/>
  <c r="G111" i="53" s="1"/>
  <c r="F113" i="53"/>
  <c r="E113" i="53"/>
  <c r="U113" i="53" s="1"/>
  <c r="D113" i="53"/>
  <c r="T113" i="53" s="1"/>
  <c r="C113" i="53"/>
  <c r="B113" i="53"/>
  <c r="R113" i="53" s="1"/>
  <c r="Q112" i="53"/>
  <c r="Q111" i="53" s="1"/>
  <c r="P112" i="53"/>
  <c r="P111" i="53" s="1"/>
  <c r="O112" i="53"/>
  <c r="O111" i="53" s="1"/>
  <c r="N112" i="53"/>
  <c r="N111" i="53" s="1"/>
  <c r="M112" i="53"/>
  <c r="M111" i="53" s="1"/>
  <c r="H112" i="53"/>
  <c r="H111" i="53" s="1"/>
  <c r="F112" i="53"/>
  <c r="F111" i="53" s="1"/>
  <c r="D112" i="53"/>
  <c r="B112" i="53"/>
  <c r="AA111" i="53"/>
  <c r="B111" i="53"/>
  <c r="U110" i="53"/>
  <c r="T110" i="53"/>
  <c r="S110" i="53"/>
  <c r="R110" i="53"/>
  <c r="Q109" i="53"/>
  <c r="Q108" i="53" s="1"/>
  <c r="Q107" i="53" s="1"/>
  <c r="P109" i="53"/>
  <c r="P108" i="53" s="1"/>
  <c r="P107" i="53" s="1"/>
  <c r="O109" i="53"/>
  <c r="N109" i="53"/>
  <c r="N108" i="53" s="1"/>
  <c r="N107" i="53" s="1"/>
  <c r="M109" i="53"/>
  <c r="M108" i="53" s="1"/>
  <c r="M107" i="53" s="1"/>
  <c r="L109" i="53"/>
  <c r="L108" i="53" s="1"/>
  <c r="L107" i="53" s="1"/>
  <c r="K109" i="53"/>
  <c r="J109" i="53"/>
  <c r="J108" i="53" s="1"/>
  <c r="J107" i="53" s="1"/>
  <c r="I109" i="53"/>
  <c r="I108" i="53" s="1"/>
  <c r="I107" i="53" s="1"/>
  <c r="H109" i="53"/>
  <c r="H108" i="53" s="1"/>
  <c r="H107" i="53" s="1"/>
  <c r="G109" i="53"/>
  <c r="F109" i="53"/>
  <c r="F108" i="53" s="1"/>
  <c r="F107" i="53" s="1"/>
  <c r="E109" i="53"/>
  <c r="E108" i="53" s="1"/>
  <c r="D109" i="53"/>
  <c r="D108" i="53" s="1"/>
  <c r="C109" i="53"/>
  <c r="S109" i="53" s="1"/>
  <c r="B109" i="53"/>
  <c r="B108" i="53" s="1"/>
  <c r="O108" i="53"/>
  <c r="O107" i="53" s="1"/>
  <c r="K108" i="53"/>
  <c r="G108" i="53"/>
  <c r="G107" i="53" s="1"/>
  <c r="C108" i="53"/>
  <c r="K107" i="53"/>
  <c r="U106" i="53"/>
  <c r="T106" i="53"/>
  <c r="S106" i="53"/>
  <c r="R106" i="53"/>
  <c r="M105" i="53"/>
  <c r="M104" i="53" s="1"/>
  <c r="M103" i="53" s="1"/>
  <c r="L105" i="53"/>
  <c r="L104" i="53" s="1"/>
  <c r="L103" i="53" s="1"/>
  <c r="K105" i="53"/>
  <c r="K104" i="53" s="1"/>
  <c r="K103" i="53" s="1"/>
  <c r="J105" i="53"/>
  <c r="J104" i="53" s="1"/>
  <c r="J103" i="53" s="1"/>
  <c r="I105" i="53"/>
  <c r="I104" i="53" s="1"/>
  <c r="I103" i="53" s="1"/>
  <c r="H105" i="53"/>
  <c r="H104" i="53" s="1"/>
  <c r="H103" i="53" s="1"/>
  <c r="G105" i="53"/>
  <c r="G104" i="53" s="1"/>
  <c r="F105" i="53"/>
  <c r="F104" i="53" s="1"/>
  <c r="F103" i="53" s="1"/>
  <c r="E105" i="53"/>
  <c r="U105" i="53" s="1"/>
  <c r="D105" i="53"/>
  <c r="C105" i="53"/>
  <c r="S105" i="53" s="1"/>
  <c r="B105" i="53"/>
  <c r="B104" i="53" s="1"/>
  <c r="Q104" i="53"/>
  <c r="Q103" i="53" s="1"/>
  <c r="P104" i="53"/>
  <c r="P103" i="53" s="1"/>
  <c r="O104" i="53"/>
  <c r="O103" i="53" s="1"/>
  <c r="N104" i="53"/>
  <c r="N103" i="53" s="1"/>
  <c r="G103" i="53"/>
  <c r="U102" i="53"/>
  <c r="T102" i="53"/>
  <c r="S102" i="53"/>
  <c r="R102" i="53"/>
  <c r="Q101" i="53"/>
  <c r="Q100" i="53" s="1"/>
  <c r="Q99" i="53" s="1"/>
  <c r="P101" i="53"/>
  <c r="P100" i="53" s="1"/>
  <c r="P99" i="53" s="1"/>
  <c r="O101" i="53"/>
  <c r="O100" i="53" s="1"/>
  <c r="O99" i="53" s="1"/>
  <c r="N101" i="53"/>
  <c r="N100" i="53" s="1"/>
  <c r="N99" i="53" s="1"/>
  <c r="M101" i="53"/>
  <c r="M100" i="53" s="1"/>
  <c r="M99" i="53" s="1"/>
  <c r="L101" i="53"/>
  <c r="L100" i="53" s="1"/>
  <c r="L99" i="53" s="1"/>
  <c r="K101" i="53"/>
  <c r="K100" i="53" s="1"/>
  <c r="J101" i="53"/>
  <c r="I101" i="53"/>
  <c r="I100" i="53" s="1"/>
  <c r="I99" i="53" s="1"/>
  <c r="H101" i="53"/>
  <c r="H100" i="53" s="1"/>
  <c r="H99" i="53" s="1"/>
  <c r="E101" i="53"/>
  <c r="D101" i="53"/>
  <c r="T101" i="53" s="1"/>
  <c r="C101" i="53"/>
  <c r="C100" i="53" s="1"/>
  <c r="C99" i="53" s="1"/>
  <c r="B101" i="53"/>
  <c r="J100" i="53"/>
  <c r="J99" i="53" s="1"/>
  <c r="G100" i="53"/>
  <c r="G99" i="53" s="1"/>
  <c r="F100" i="53"/>
  <c r="F99" i="53" s="1"/>
  <c r="D100" i="53"/>
  <c r="K99" i="53"/>
  <c r="U98" i="53"/>
  <c r="T98" i="53"/>
  <c r="S98" i="53"/>
  <c r="R98" i="53"/>
  <c r="Q97" i="53"/>
  <c r="Q96" i="53" s="1"/>
  <c r="Q95" i="53" s="1"/>
  <c r="P97" i="53"/>
  <c r="O97" i="53"/>
  <c r="N97" i="53"/>
  <c r="M97" i="53"/>
  <c r="L97" i="53"/>
  <c r="K97" i="53"/>
  <c r="J97" i="53"/>
  <c r="E97" i="53"/>
  <c r="U97" i="53" s="1"/>
  <c r="D97" i="53"/>
  <c r="T97" i="53" s="1"/>
  <c r="C97" i="53"/>
  <c r="S97" i="53" s="1"/>
  <c r="B97" i="53"/>
  <c r="S96" i="53"/>
  <c r="P96" i="53"/>
  <c r="O96" i="53"/>
  <c r="O95" i="53" s="1"/>
  <c r="N96" i="53"/>
  <c r="N95" i="53" s="1"/>
  <c r="M96" i="53"/>
  <c r="M95" i="53" s="1"/>
  <c r="L96" i="53"/>
  <c r="K96" i="53"/>
  <c r="K95" i="53" s="1"/>
  <c r="J96" i="53"/>
  <c r="J95" i="53" s="1"/>
  <c r="D96" i="53"/>
  <c r="C96" i="53"/>
  <c r="C95" i="53" s="1"/>
  <c r="P95" i="53"/>
  <c r="L95" i="53"/>
  <c r="I95" i="53"/>
  <c r="H95" i="53"/>
  <c r="G95" i="53"/>
  <c r="G93" i="53" s="1"/>
  <c r="F95" i="53"/>
  <c r="F93" i="53" s="1"/>
  <c r="I93" i="53"/>
  <c r="U92" i="53"/>
  <c r="T92" i="53"/>
  <c r="S92" i="53"/>
  <c r="R92" i="53"/>
  <c r="Q91" i="53"/>
  <c r="Q90" i="53" s="1"/>
  <c r="Q89" i="53" s="1"/>
  <c r="P91" i="53"/>
  <c r="P90" i="53" s="1"/>
  <c r="P89" i="53" s="1"/>
  <c r="O91" i="53"/>
  <c r="O90" i="53" s="1"/>
  <c r="O89" i="53" s="1"/>
  <c r="N91" i="53"/>
  <c r="N90" i="53" s="1"/>
  <c r="N89" i="53" s="1"/>
  <c r="M91" i="53"/>
  <c r="L91" i="53"/>
  <c r="L90" i="53" s="1"/>
  <c r="L89" i="53" s="1"/>
  <c r="K91" i="53"/>
  <c r="K90" i="53" s="1"/>
  <c r="K89" i="53" s="1"/>
  <c r="J91" i="53"/>
  <c r="E91" i="53"/>
  <c r="E90" i="53" s="1"/>
  <c r="E89" i="53" s="1"/>
  <c r="D91" i="53"/>
  <c r="D90" i="53" s="1"/>
  <c r="C91" i="53"/>
  <c r="S91" i="53" s="1"/>
  <c r="B91" i="53"/>
  <c r="R91" i="53" s="1"/>
  <c r="M90" i="53"/>
  <c r="M89" i="53" s="1"/>
  <c r="J90" i="53"/>
  <c r="J89" i="53" s="1"/>
  <c r="I90" i="53"/>
  <c r="H90" i="53"/>
  <c r="H89" i="53" s="1"/>
  <c r="G90" i="53"/>
  <c r="G89" i="53" s="1"/>
  <c r="F90" i="53"/>
  <c r="F89" i="53" s="1"/>
  <c r="I89" i="53"/>
  <c r="U88" i="53"/>
  <c r="T88" i="53"/>
  <c r="S88" i="53"/>
  <c r="R88" i="53"/>
  <c r="Q87" i="53"/>
  <c r="Q86" i="53" s="1"/>
  <c r="Q85" i="53" s="1"/>
  <c r="P87" i="53"/>
  <c r="P86" i="53" s="1"/>
  <c r="P85" i="53" s="1"/>
  <c r="O87" i="53"/>
  <c r="O86" i="53" s="1"/>
  <c r="O85" i="53" s="1"/>
  <c r="N87" i="53"/>
  <c r="N86" i="53" s="1"/>
  <c r="N85" i="53" s="1"/>
  <c r="M87" i="53"/>
  <c r="M86" i="53" s="1"/>
  <c r="M85" i="53" s="1"/>
  <c r="L87" i="53"/>
  <c r="L86" i="53" s="1"/>
  <c r="L85" i="53" s="1"/>
  <c r="K87" i="53"/>
  <c r="K86" i="53" s="1"/>
  <c r="K85" i="53" s="1"/>
  <c r="J87" i="53"/>
  <c r="J86" i="53" s="1"/>
  <c r="I87" i="53"/>
  <c r="I86" i="53" s="1"/>
  <c r="I85" i="53" s="1"/>
  <c r="H87" i="53"/>
  <c r="H86" i="53" s="1"/>
  <c r="H85" i="53" s="1"/>
  <c r="G87" i="53"/>
  <c r="F87" i="53"/>
  <c r="F86" i="53" s="1"/>
  <c r="F85" i="53" s="1"/>
  <c r="E87" i="53"/>
  <c r="E86" i="53" s="1"/>
  <c r="D87" i="53"/>
  <c r="D86" i="53" s="1"/>
  <c r="C87" i="53"/>
  <c r="C86" i="53" s="1"/>
  <c r="B87" i="53"/>
  <c r="G86" i="53"/>
  <c r="G85" i="53" s="1"/>
  <c r="J85" i="53"/>
  <c r="U84" i="53"/>
  <c r="T84" i="53"/>
  <c r="S84" i="53"/>
  <c r="R84" i="53"/>
  <c r="M83" i="53"/>
  <c r="L83" i="53"/>
  <c r="K83" i="53"/>
  <c r="J83" i="53"/>
  <c r="I83" i="53"/>
  <c r="I82" i="53" s="1"/>
  <c r="I81" i="53" s="1"/>
  <c r="H83" i="53"/>
  <c r="H82" i="53" s="1"/>
  <c r="H81" i="53" s="1"/>
  <c r="G83" i="53"/>
  <c r="G82" i="53" s="1"/>
  <c r="G81" i="53" s="1"/>
  <c r="F83" i="53"/>
  <c r="F82" i="53" s="1"/>
  <c r="F81" i="53" s="1"/>
  <c r="E83" i="53"/>
  <c r="D83" i="53"/>
  <c r="C83" i="53"/>
  <c r="B83" i="53"/>
  <c r="Q82" i="53"/>
  <c r="Q81" i="53" s="1"/>
  <c r="P82" i="53"/>
  <c r="O82" i="53"/>
  <c r="O81" i="53" s="1"/>
  <c r="O80" i="53" s="1"/>
  <c r="N82" i="53"/>
  <c r="N81" i="53" s="1"/>
  <c r="M82" i="53"/>
  <c r="M81" i="53" s="1"/>
  <c r="L82" i="53"/>
  <c r="L81" i="53" s="1"/>
  <c r="K82" i="53"/>
  <c r="K81" i="53" s="1"/>
  <c r="J82" i="53"/>
  <c r="J81" i="53" s="1"/>
  <c r="E82" i="53"/>
  <c r="E81" i="53" s="1"/>
  <c r="D82" i="53"/>
  <c r="T82" i="53" s="1"/>
  <c r="C82" i="53"/>
  <c r="C81" i="53" s="1"/>
  <c r="B82" i="53"/>
  <c r="B81" i="53" s="1"/>
  <c r="P81" i="53"/>
  <c r="D81" i="53"/>
  <c r="Q78" i="53"/>
  <c r="P78" i="53"/>
  <c r="O78" i="53"/>
  <c r="N78" i="53"/>
  <c r="M78" i="53"/>
  <c r="L78" i="53"/>
  <c r="K78" i="53"/>
  <c r="J78" i="53"/>
  <c r="I78" i="53"/>
  <c r="H78" i="53"/>
  <c r="G78" i="53"/>
  <c r="F78" i="53"/>
  <c r="E78" i="53"/>
  <c r="D78" i="53"/>
  <c r="C78" i="53"/>
  <c r="B78" i="53"/>
  <c r="Q77" i="53"/>
  <c r="P77" i="53"/>
  <c r="O77" i="53"/>
  <c r="N77" i="53"/>
  <c r="M77" i="53"/>
  <c r="L77" i="53"/>
  <c r="K77" i="53"/>
  <c r="J77" i="53"/>
  <c r="I77" i="53"/>
  <c r="H77" i="53"/>
  <c r="G77" i="53"/>
  <c r="F77" i="53"/>
  <c r="E77" i="53"/>
  <c r="D77" i="53"/>
  <c r="C77" i="53"/>
  <c r="B77" i="53"/>
  <c r="Q76" i="53"/>
  <c r="P76" i="53"/>
  <c r="O76" i="53"/>
  <c r="N76" i="53"/>
  <c r="M76" i="53"/>
  <c r="L76" i="53"/>
  <c r="K76" i="53"/>
  <c r="J76" i="53"/>
  <c r="I76" i="53"/>
  <c r="H76" i="53"/>
  <c r="G76" i="53"/>
  <c r="F76" i="53"/>
  <c r="E76" i="53"/>
  <c r="D76" i="53"/>
  <c r="C76" i="53"/>
  <c r="B76" i="53"/>
  <c r="U75" i="53"/>
  <c r="T75" i="53"/>
  <c r="S75" i="53"/>
  <c r="R75" i="53"/>
  <c r="Q74" i="53"/>
  <c r="P74" i="53"/>
  <c r="O74" i="53"/>
  <c r="N74" i="53"/>
  <c r="N73" i="53" s="1"/>
  <c r="N72" i="53" s="1"/>
  <c r="M74" i="53"/>
  <c r="M73" i="53" s="1"/>
  <c r="M72" i="53" s="1"/>
  <c r="M51" i="53" s="1"/>
  <c r="L74" i="53"/>
  <c r="L73" i="53" s="1"/>
  <c r="L72" i="53" s="1"/>
  <c r="K74" i="53"/>
  <c r="K73" i="53" s="1"/>
  <c r="K72" i="53" s="1"/>
  <c r="J74" i="53"/>
  <c r="I74" i="53"/>
  <c r="H74" i="53"/>
  <c r="G74" i="53"/>
  <c r="F74" i="53"/>
  <c r="F73" i="53" s="1"/>
  <c r="F72" i="53" s="1"/>
  <c r="E74" i="53"/>
  <c r="E73" i="53" s="1"/>
  <c r="D74" i="53"/>
  <c r="D73" i="53" s="1"/>
  <c r="D72" i="53" s="1"/>
  <c r="C74" i="53"/>
  <c r="C73" i="53" s="1"/>
  <c r="B74" i="53"/>
  <c r="R74" i="53" s="1"/>
  <c r="Q73" i="53"/>
  <c r="P73" i="53"/>
  <c r="O73" i="53"/>
  <c r="O72" i="53" s="1"/>
  <c r="J73" i="53"/>
  <c r="J72" i="53" s="1"/>
  <c r="I73" i="53"/>
  <c r="I72" i="53" s="1"/>
  <c r="H73" i="53"/>
  <c r="H72" i="53" s="1"/>
  <c r="G73" i="53"/>
  <c r="G72" i="53" s="1"/>
  <c r="B73" i="53"/>
  <c r="B72" i="53" s="1"/>
  <c r="Q72" i="53"/>
  <c r="P72" i="53"/>
  <c r="U71" i="53"/>
  <c r="T71" i="53"/>
  <c r="S71" i="53"/>
  <c r="R71" i="53"/>
  <c r="Q70" i="53"/>
  <c r="P70" i="53"/>
  <c r="P69" i="53" s="1"/>
  <c r="P68" i="53" s="1"/>
  <c r="O70" i="53"/>
  <c r="O69" i="53" s="1"/>
  <c r="O68" i="53" s="1"/>
  <c r="N70" i="53"/>
  <c r="M70" i="53"/>
  <c r="M69" i="53" s="1"/>
  <c r="M68" i="53" s="1"/>
  <c r="L70" i="53"/>
  <c r="L69" i="53" s="1"/>
  <c r="L68" i="53" s="1"/>
  <c r="K70" i="53"/>
  <c r="K69" i="53" s="1"/>
  <c r="K68" i="53" s="1"/>
  <c r="J70" i="53"/>
  <c r="I70" i="53"/>
  <c r="H70" i="53"/>
  <c r="H69" i="53" s="1"/>
  <c r="H68" i="53" s="1"/>
  <c r="G70" i="53"/>
  <c r="G69" i="53" s="1"/>
  <c r="G68" i="53" s="1"/>
  <c r="F70" i="53"/>
  <c r="E70" i="53"/>
  <c r="U70" i="53" s="1"/>
  <c r="D70" i="53"/>
  <c r="C70" i="53"/>
  <c r="S70" i="53" s="1"/>
  <c r="B70" i="53"/>
  <c r="R70" i="53" s="1"/>
  <c r="Q69" i="53"/>
  <c r="Q68" i="53" s="1"/>
  <c r="N69" i="53"/>
  <c r="N68" i="53" s="1"/>
  <c r="J69" i="53"/>
  <c r="I69" i="53"/>
  <c r="I68" i="53" s="1"/>
  <c r="F69" i="53"/>
  <c r="B69" i="53"/>
  <c r="J68" i="53"/>
  <c r="F68" i="53"/>
  <c r="B68" i="53"/>
  <c r="U67" i="53"/>
  <c r="T67" i="53"/>
  <c r="S67" i="53"/>
  <c r="R67" i="53"/>
  <c r="Q66" i="53"/>
  <c r="Q65" i="53" s="1"/>
  <c r="Q64" i="53" s="1"/>
  <c r="P66" i="53"/>
  <c r="P65" i="53" s="1"/>
  <c r="P64" i="53" s="1"/>
  <c r="O66" i="53"/>
  <c r="O65" i="53" s="1"/>
  <c r="O64" i="53" s="1"/>
  <c r="N66" i="53"/>
  <c r="N65" i="53" s="1"/>
  <c r="N64" i="53" s="1"/>
  <c r="M66" i="53"/>
  <c r="M65" i="53" s="1"/>
  <c r="M64" i="53" s="1"/>
  <c r="L66" i="53"/>
  <c r="K66" i="53"/>
  <c r="K65" i="53" s="1"/>
  <c r="K64" i="53" s="1"/>
  <c r="J66" i="53"/>
  <c r="J65" i="53" s="1"/>
  <c r="J64" i="53" s="1"/>
  <c r="I66" i="53"/>
  <c r="I65" i="53" s="1"/>
  <c r="I64" i="53" s="1"/>
  <c r="H66" i="53"/>
  <c r="H65" i="53" s="1"/>
  <c r="G66" i="53"/>
  <c r="F66" i="53"/>
  <c r="F65" i="53" s="1"/>
  <c r="F64" i="53" s="1"/>
  <c r="E66" i="53"/>
  <c r="U66" i="53" s="1"/>
  <c r="D66" i="53"/>
  <c r="T66" i="53" s="1"/>
  <c r="C66" i="53"/>
  <c r="B66" i="53"/>
  <c r="B65" i="53" s="1"/>
  <c r="L65" i="53"/>
  <c r="L64" i="53" s="1"/>
  <c r="G65" i="53"/>
  <c r="G64" i="53" s="1"/>
  <c r="H64" i="53"/>
  <c r="U63" i="53"/>
  <c r="T63" i="53"/>
  <c r="S63" i="53"/>
  <c r="R63" i="53"/>
  <c r="Q62" i="53"/>
  <c r="P62" i="53"/>
  <c r="P61" i="53" s="1"/>
  <c r="P60" i="53" s="1"/>
  <c r="O62" i="53"/>
  <c r="O61" i="53" s="1"/>
  <c r="O60" i="53" s="1"/>
  <c r="N62" i="53"/>
  <c r="N61" i="53" s="1"/>
  <c r="N60" i="53" s="1"/>
  <c r="M62" i="53"/>
  <c r="M61" i="53" s="1"/>
  <c r="M60" i="53" s="1"/>
  <c r="L62" i="53"/>
  <c r="L61" i="53" s="1"/>
  <c r="L60" i="53" s="1"/>
  <c r="K62" i="53"/>
  <c r="K61" i="53" s="1"/>
  <c r="K60" i="53" s="1"/>
  <c r="J62" i="53"/>
  <c r="I62" i="53"/>
  <c r="H62" i="53"/>
  <c r="H61" i="53" s="1"/>
  <c r="H60" i="53" s="1"/>
  <c r="G62" i="53"/>
  <c r="G61" i="53" s="1"/>
  <c r="G60" i="53" s="1"/>
  <c r="F62" i="53"/>
  <c r="F61" i="53" s="1"/>
  <c r="F60" i="53" s="1"/>
  <c r="E62" i="53"/>
  <c r="U62" i="53" s="1"/>
  <c r="D62" i="53"/>
  <c r="D61" i="53" s="1"/>
  <c r="C62" i="53"/>
  <c r="C61" i="53" s="1"/>
  <c r="B62" i="53"/>
  <c r="R62" i="53" s="1"/>
  <c r="Q61" i="53"/>
  <c r="Q60" i="53" s="1"/>
  <c r="J61" i="53"/>
  <c r="I61" i="53"/>
  <c r="I60" i="53" s="1"/>
  <c r="B61" i="53"/>
  <c r="B60" i="53" s="1"/>
  <c r="J60" i="53"/>
  <c r="U59" i="53"/>
  <c r="T59" i="53"/>
  <c r="S59" i="53"/>
  <c r="R59" i="53"/>
  <c r="Q58" i="53"/>
  <c r="Q57" i="53" s="1"/>
  <c r="Q56" i="53" s="1"/>
  <c r="P58" i="53"/>
  <c r="P57" i="53" s="1"/>
  <c r="P56" i="53" s="1"/>
  <c r="O58" i="53"/>
  <c r="O57" i="53" s="1"/>
  <c r="O56" i="53" s="1"/>
  <c r="N58" i="53"/>
  <c r="N57" i="53" s="1"/>
  <c r="N56" i="53" s="1"/>
  <c r="M58" i="53"/>
  <c r="M57" i="53" s="1"/>
  <c r="M56" i="53" s="1"/>
  <c r="L58" i="53"/>
  <c r="L57" i="53" s="1"/>
  <c r="L56" i="53" s="1"/>
  <c r="K58" i="53"/>
  <c r="K57" i="53" s="1"/>
  <c r="K56" i="53" s="1"/>
  <c r="J58" i="53"/>
  <c r="J57" i="53" s="1"/>
  <c r="J56" i="53" s="1"/>
  <c r="I58" i="53"/>
  <c r="I57" i="53" s="1"/>
  <c r="I56" i="53" s="1"/>
  <c r="H58" i="53"/>
  <c r="H57" i="53" s="1"/>
  <c r="H56" i="53" s="1"/>
  <c r="G58" i="53"/>
  <c r="G57" i="53" s="1"/>
  <c r="G56" i="53" s="1"/>
  <c r="F58" i="53"/>
  <c r="F57" i="53" s="1"/>
  <c r="F56" i="53" s="1"/>
  <c r="E58" i="53"/>
  <c r="E57" i="53" s="1"/>
  <c r="D58" i="53"/>
  <c r="T58" i="53" s="1"/>
  <c r="C58" i="53"/>
  <c r="B58" i="53"/>
  <c r="B57" i="53" s="1"/>
  <c r="D57" i="53"/>
  <c r="U55" i="53"/>
  <c r="T55" i="53"/>
  <c r="S55" i="53"/>
  <c r="R55" i="53"/>
  <c r="Q54" i="53"/>
  <c r="P54" i="53"/>
  <c r="O54" i="53"/>
  <c r="O53" i="53" s="1"/>
  <c r="O52" i="53" s="1"/>
  <c r="O51" i="53" s="1"/>
  <c r="N54" i="53"/>
  <c r="M54" i="53"/>
  <c r="L54" i="53"/>
  <c r="L53" i="53" s="1"/>
  <c r="L52" i="53" s="1"/>
  <c r="K54" i="53"/>
  <c r="K53" i="53" s="1"/>
  <c r="K52" i="53" s="1"/>
  <c r="K51" i="53" s="1"/>
  <c r="J54" i="53"/>
  <c r="I54" i="53"/>
  <c r="H54" i="53"/>
  <c r="H53" i="53" s="1"/>
  <c r="H52" i="53" s="1"/>
  <c r="G54" i="53"/>
  <c r="G53" i="53" s="1"/>
  <c r="G52" i="53" s="1"/>
  <c r="G51" i="53" s="1"/>
  <c r="F54" i="53"/>
  <c r="F53" i="53" s="1"/>
  <c r="F52" i="53" s="1"/>
  <c r="E54" i="53"/>
  <c r="U54" i="53" s="1"/>
  <c r="D54" i="53"/>
  <c r="D53" i="53" s="1"/>
  <c r="C54" i="53"/>
  <c r="S54" i="53" s="1"/>
  <c r="B54" i="53"/>
  <c r="R54" i="53" s="1"/>
  <c r="Q53" i="53"/>
  <c r="P53" i="53"/>
  <c r="P52" i="53" s="1"/>
  <c r="N53" i="53"/>
  <c r="M53" i="53"/>
  <c r="J53" i="53"/>
  <c r="I53" i="53"/>
  <c r="I52" i="53" s="1"/>
  <c r="I51" i="53" s="1"/>
  <c r="E53" i="53"/>
  <c r="E52" i="53" s="1"/>
  <c r="B53" i="53"/>
  <c r="Q52" i="53"/>
  <c r="N52" i="53"/>
  <c r="M52" i="53"/>
  <c r="J52" i="53"/>
  <c r="B52" i="53"/>
  <c r="X49" i="53"/>
  <c r="U48" i="53"/>
  <c r="T48" i="53"/>
  <c r="S48" i="53"/>
  <c r="R48" i="53"/>
  <c r="U47" i="53"/>
  <c r="T47" i="53"/>
  <c r="S47" i="53"/>
  <c r="R47" i="53"/>
  <c r="U46" i="53"/>
  <c r="T46" i="53"/>
  <c r="S46" i="53"/>
  <c r="R46" i="53"/>
  <c r="U45" i="53"/>
  <c r="T45" i="53"/>
  <c r="S45" i="53"/>
  <c r="R45" i="53"/>
  <c r="Q44" i="53"/>
  <c r="P44" i="53"/>
  <c r="P39" i="53" s="1"/>
  <c r="O44" i="53"/>
  <c r="N44" i="53"/>
  <c r="M44" i="53"/>
  <c r="L44" i="53"/>
  <c r="L39" i="53" s="1"/>
  <c r="K44" i="53"/>
  <c r="J44" i="53"/>
  <c r="I44" i="53"/>
  <c r="H44" i="53"/>
  <c r="H39" i="53" s="1"/>
  <c r="G44" i="53"/>
  <c r="E44" i="53"/>
  <c r="D44" i="53"/>
  <c r="C44" i="53"/>
  <c r="S44" i="53" s="1"/>
  <c r="B44" i="53"/>
  <c r="U43" i="53"/>
  <c r="T43" i="53"/>
  <c r="S43" i="53"/>
  <c r="R43" i="53"/>
  <c r="U42" i="53"/>
  <c r="T42" i="53"/>
  <c r="S42" i="53"/>
  <c r="R42" i="53"/>
  <c r="U41" i="53"/>
  <c r="T41" i="53"/>
  <c r="S41" i="53"/>
  <c r="R41" i="53"/>
  <c r="Q40" i="53"/>
  <c r="P40" i="53"/>
  <c r="O40" i="53"/>
  <c r="O39" i="53" s="1"/>
  <c r="N40" i="53"/>
  <c r="M40" i="53"/>
  <c r="L40" i="53"/>
  <c r="K40" i="53"/>
  <c r="K39" i="53" s="1"/>
  <c r="J40" i="53"/>
  <c r="I40" i="53"/>
  <c r="H40" i="53"/>
  <c r="G40" i="53"/>
  <c r="G39" i="53" s="1"/>
  <c r="F40" i="53"/>
  <c r="E40" i="53"/>
  <c r="U40" i="53" s="1"/>
  <c r="D40" i="53"/>
  <c r="C40" i="53"/>
  <c r="S40" i="53" s="1"/>
  <c r="B40" i="53"/>
  <c r="R40" i="53" s="1"/>
  <c r="N39" i="53"/>
  <c r="B39" i="53"/>
  <c r="U38" i="53"/>
  <c r="T38" i="53"/>
  <c r="S38" i="53"/>
  <c r="R38" i="53"/>
  <c r="U37" i="53"/>
  <c r="T37" i="53"/>
  <c r="S37" i="53"/>
  <c r="R37" i="53"/>
  <c r="U36" i="53"/>
  <c r="T36" i="53"/>
  <c r="S36" i="53"/>
  <c r="R36" i="53"/>
  <c r="Q35" i="53"/>
  <c r="P35" i="53"/>
  <c r="O35" i="53"/>
  <c r="N35" i="53"/>
  <c r="M35" i="53"/>
  <c r="L35" i="53"/>
  <c r="K35" i="53"/>
  <c r="J35" i="53"/>
  <c r="I35" i="53"/>
  <c r="H35" i="53"/>
  <c r="G35" i="53"/>
  <c r="F35" i="53"/>
  <c r="E35" i="53"/>
  <c r="U35" i="53" s="1"/>
  <c r="D35" i="53"/>
  <c r="T35" i="53" s="1"/>
  <c r="C35" i="53"/>
  <c r="S35" i="53" s="1"/>
  <c r="B35" i="53"/>
  <c r="R35" i="53" s="1"/>
  <c r="U34" i="53"/>
  <c r="U33" i="53" s="1"/>
  <c r="T34" i="53"/>
  <c r="S34" i="53"/>
  <c r="S33" i="53" s="1"/>
  <c r="R34" i="53"/>
  <c r="R33" i="53" s="1"/>
  <c r="T33" i="53"/>
  <c r="Q33" i="53"/>
  <c r="P33" i="53"/>
  <c r="O33" i="53"/>
  <c r="N33" i="53"/>
  <c r="M33" i="53"/>
  <c r="L33" i="53"/>
  <c r="K33" i="53"/>
  <c r="J33" i="53"/>
  <c r="I33" i="53"/>
  <c r="H33" i="53"/>
  <c r="G33" i="53"/>
  <c r="F33" i="53"/>
  <c r="E33" i="53"/>
  <c r="D33" i="53"/>
  <c r="C33" i="53"/>
  <c r="B33" i="53"/>
  <c r="U32" i="53"/>
  <c r="T32" i="53"/>
  <c r="S32" i="53"/>
  <c r="R32" i="53"/>
  <c r="Q31" i="53"/>
  <c r="P31" i="53"/>
  <c r="O31" i="53"/>
  <c r="N31" i="53"/>
  <c r="M31" i="53"/>
  <c r="L31" i="53"/>
  <c r="K31" i="53"/>
  <c r="J31" i="53"/>
  <c r="I31" i="53"/>
  <c r="H31" i="53"/>
  <c r="G31" i="53"/>
  <c r="F31" i="53"/>
  <c r="E31" i="53"/>
  <c r="D31" i="53"/>
  <c r="C31" i="53"/>
  <c r="B31" i="53"/>
  <c r="U30" i="53"/>
  <c r="T30" i="53"/>
  <c r="S30" i="53"/>
  <c r="R30" i="53"/>
  <c r="U29" i="53"/>
  <c r="T29" i="53"/>
  <c r="T28" i="53" s="1"/>
  <c r="T27" i="53" s="1"/>
  <c r="S29" i="53"/>
  <c r="S28" i="53" s="1"/>
  <c r="S27" i="53" s="1"/>
  <c r="R29" i="53"/>
  <c r="U28" i="53"/>
  <c r="U27" i="53" s="1"/>
  <c r="R28" i="53"/>
  <c r="R27" i="53" s="1"/>
  <c r="Q28" i="53"/>
  <c r="P28" i="53"/>
  <c r="P27" i="53" s="1"/>
  <c r="O28" i="53"/>
  <c r="O27" i="53" s="1"/>
  <c r="N28" i="53"/>
  <c r="N27" i="53" s="1"/>
  <c r="M28" i="53"/>
  <c r="L28" i="53"/>
  <c r="L27" i="53" s="1"/>
  <c r="K28" i="53"/>
  <c r="K27" i="53" s="1"/>
  <c r="J28" i="53"/>
  <c r="I28" i="53"/>
  <c r="H28" i="53"/>
  <c r="H27" i="53" s="1"/>
  <c r="G28" i="53"/>
  <c r="G27" i="53" s="1"/>
  <c r="F28" i="53"/>
  <c r="F27" i="53" s="1"/>
  <c r="E28" i="53"/>
  <c r="D28" i="53"/>
  <c r="D27" i="53" s="1"/>
  <c r="C28" i="53"/>
  <c r="C27" i="53" s="1"/>
  <c r="B28" i="53"/>
  <c r="B27" i="53" s="1"/>
  <c r="Q27" i="53"/>
  <c r="Q26" i="53" s="1"/>
  <c r="M27" i="53"/>
  <c r="J27" i="53"/>
  <c r="J26" i="53" s="1"/>
  <c r="I27" i="53"/>
  <c r="I26" i="53" s="1"/>
  <c r="E27" i="53"/>
  <c r="H26" i="53"/>
  <c r="U25" i="53"/>
  <c r="T25" i="53"/>
  <c r="S25" i="53"/>
  <c r="R25" i="53"/>
  <c r="U24" i="53"/>
  <c r="U23" i="53" s="1"/>
  <c r="T24" i="53"/>
  <c r="T23" i="53" s="1"/>
  <c r="S24" i="53"/>
  <c r="S23" i="53" s="1"/>
  <c r="R24" i="53"/>
  <c r="Q23" i="53"/>
  <c r="P23" i="53"/>
  <c r="O23" i="53"/>
  <c r="N23" i="53"/>
  <c r="M23" i="53"/>
  <c r="L23" i="53"/>
  <c r="K23" i="53"/>
  <c r="J23" i="53"/>
  <c r="I23" i="53"/>
  <c r="H23" i="53"/>
  <c r="G23" i="53"/>
  <c r="F23" i="53"/>
  <c r="E23" i="53"/>
  <c r="D23" i="53"/>
  <c r="C23" i="53"/>
  <c r="B23" i="53"/>
  <c r="U22" i="53"/>
  <c r="T22" i="53"/>
  <c r="S22" i="53"/>
  <c r="R22" i="53"/>
  <c r="U21" i="53"/>
  <c r="T21" i="53"/>
  <c r="S21" i="53"/>
  <c r="R21" i="53"/>
  <c r="Q20" i="53"/>
  <c r="P20" i="53"/>
  <c r="O20" i="53"/>
  <c r="N20" i="53"/>
  <c r="M20" i="53"/>
  <c r="M19" i="53" s="1"/>
  <c r="L20" i="53"/>
  <c r="L19" i="53" s="1"/>
  <c r="K20" i="53"/>
  <c r="K19" i="53" s="1"/>
  <c r="J20" i="53"/>
  <c r="J19" i="53" s="1"/>
  <c r="I20" i="53"/>
  <c r="H20" i="53"/>
  <c r="G20" i="53"/>
  <c r="F20" i="53"/>
  <c r="E20" i="53"/>
  <c r="E19" i="53" s="1"/>
  <c r="D20" i="53"/>
  <c r="D19" i="53" s="1"/>
  <c r="C20" i="53"/>
  <c r="C19" i="53" s="1"/>
  <c r="B20" i="53"/>
  <c r="R20" i="53" s="1"/>
  <c r="Q19" i="53"/>
  <c r="P19" i="53"/>
  <c r="O19" i="53"/>
  <c r="N19" i="53"/>
  <c r="I19" i="53"/>
  <c r="H19" i="53"/>
  <c r="G19" i="53"/>
  <c r="F19" i="53"/>
  <c r="U18" i="53"/>
  <c r="T18" i="53"/>
  <c r="S18" i="53"/>
  <c r="R18" i="53"/>
  <c r="Q17" i="53"/>
  <c r="P17" i="53"/>
  <c r="O17" i="53"/>
  <c r="N17" i="53"/>
  <c r="M17" i="53"/>
  <c r="L17" i="53"/>
  <c r="K17" i="53"/>
  <c r="J17" i="53"/>
  <c r="I17" i="53"/>
  <c r="H17" i="53"/>
  <c r="G17" i="53"/>
  <c r="F17" i="53"/>
  <c r="E17" i="53"/>
  <c r="U17" i="53" s="1"/>
  <c r="D17" i="53"/>
  <c r="T17" i="53" s="1"/>
  <c r="C17" i="53"/>
  <c r="S17" i="53" s="1"/>
  <c r="B17" i="53"/>
  <c r="R17" i="53" s="1"/>
  <c r="U16" i="53"/>
  <c r="T16" i="53"/>
  <c r="S16" i="53"/>
  <c r="R16" i="53"/>
  <c r="U15" i="53"/>
  <c r="T15" i="53"/>
  <c r="S15" i="53"/>
  <c r="R15" i="53"/>
  <c r="Q14" i="53"/>
  <c r="P14" i="53"/>
  <c r="O14" i="53"/>
  <c r="N14" i="53"/>
  <c r="M14" i="53"/>
  <c r="L14" i="53"/>
  <c r="K14" i="53"/>
  <c r="J14" i="53"/>
  <c r="I14" i="53"/>
  <c r="I13" i="53" s="1"/>
  <c r="I12" i="53" s="1"/>
  <c r="I9" i="53" s="1"/>
  <c r="I4" i="53" s="1"/>
  <c r="H14" i="53"/>
  <c r="G14" i="53"/>
  <c r="G13" i="53" s="1"/>
  <c r="G12" i="53" s="1"/>
  <c r="G9" i="53" s="1"/>
  <c r="F14" i="53"/>
  <c r="F13" i="53" s="1"/>
  <c r="F12" i="53" s="1"/>
  <c r="F9" i="53" s="1"/>
  <c r="Q13" i="53"/>
  <c r="Q12" i="53" s="1"/>
  <c r="Q9" i="53" s="1"/>
  <c r="P13" i="53"/>
  <c r="O13" i="53"/>
  <c r="O12" i="53" s="1"/>
  <c r="O9" i="53" s="1"/>
  <c r="N13" i="53"/>
  <c r="N12" i="53" s="1"/>
  <c r="M13" i="53"/>
  <c r="M12" i="53" s="1"/>
  <c r="M9" i="53" s="1"/>
  <c r="L13" i="53"/>
  <c r="L12" i="53" s="1"/>
  <c r="L9" i="53" s="1"/>
  <c r="K13" i="53"/>
  <c r="K12" i="53" s="1"/>
  <c r="K9" i="53" s="1"/>
  <c r="H13" i="53"/>
  <c r="H12" i="53" s="1"/>
  <c r="H9" i="53" s="1"/>
  <c r="E13" i="53"/>
  <c r="D13" i="53"/>
  <c r="D12" i="53" s="1"/>
  <c r="C13" i="53"/>
  <c r="B13" i="53"/>
  <c r="P12" i="53"/>
  <c r="P9" i="53" s="1"/>
  <c r="U11" i="53"/>
  <c r="T11" i="53"/>
  <c r="S11" i="53"/>
  <c r="R11" i="53"/>
  <c r="E10" i="53"/>
  <c r="U10" i="53" s="1"/>
  <c r="D10" i="53"/>
  <c r="T10" i="53" s="1"/>
  <c r="C10" i="53"/>
  <c r="S10" i="53" s="1"/>
  <c r="B10" i="53"/>
  <c r="R10" i="53" s="1"/>
  <c r="N9" i="53"/>
  <c r="U8" i="53"/>
  <c r="T8" i="53"/>
  <c r="S8" i="53"/>
  <c r="R8" i="53"/>
  <c r="U7" i="53"/>
  <c r="T7" i="53"/>
  <c r="T6" i="53" s="1"/>
  <c r="S7" i="53"/>
  <c r="R7" i="53"/>
  <c r="U6" i="53"/>
  <c r="S6" i="53"/>
  <c r="Q6" i="53"/>
  <c r="P6" i="53"/>
  <c r="O6" i="53"/>
  <c r="N6" i="53"/>
  <c r="M6" i="53"/>
  <c r="L6" i="53"/>
  <c r="K6" i="53"/>
  <c r="J6" i="53"/>
  <c r="I6" i="53"/>
  <c r="H6" i="53"/>
  <c r="G6" i="53"/>
  <c r="F6" i="53"/>
  <c r="E6" i="53"/>
  <c r="D6" i="53"/>
  <c r="C6" i="53"/>
  <c r="B6" i="53"/>
  <c r="U5" i="53"/>
  <c r="T5" i="53"/>
  <c r="S5" i="53"/>
  <c r="R5" i="53"/>
  <c r="Q5" i="53"/>
  <c r="P5" i="53"/>
  <c r="O5" i="53"/>
  <c r="N5" i="53"/>
  <c r="O532" i="52"/>
  <c r="O531" i="52"/>
  <c r="O530" i="52"/>
  <c r="O529" i="52"/>
  <c r="O527" i="52" s="1"/>
  <c r="O528" i="52"/>
  <c r="V527" i="52"/>
  <c r="U527" i="52"/>
  <c r="T527" i="52"/>
  <c r="S527" i="52"/>
  <c r="R527" i="52"/>
  <c r="R526" i="52" s="1"/>
  <c r="Q527" i="52"/>
  <c r="P527" i="52"/>
  <c r="P526" i="52" s="1"/>
  <c r="N527" i="52"/>
  <c r="N526" i="52" s="1"/>
  <c r="O526" i="52" s="1"/>
  <c r="Q526" i="52" s="1"/>
  <c r="M527" i="52"/>
  <c r="L527" i="52"/>
  <c r="V526" i="52"/>
  <c r="S526" i="52"/>
  <c r="V525" i="52"/>
  <c r="Q525" i="52"/>
  <c r="O525" i="52"/>
  <c r="V524" i="52"/>
  <c r="O524" i="52"/>
  <c r="Q524" i="52" s="1"/>
  <c r="W524" i="52" s="1"/>
  <c r="Z524" i="52" s="1"/>
  <c r="V523" i="52"/>
  <c r="O523" i="52"/>
  <c r="P523" i="52" s="1"/>
  <c r="V522" i="52"/>
  <c r="P522" i="52"/>
  <c r="O522" i="52"/>
  <c r="V521" i="52"/>
  <c r="O521" i="52"/>
  <c r="P521" i="52" s="1"/>
  <c r="U520" i="52"/>
  <c r="U519" i="52" s="1"/>
  <c r="T520" i="52"/>
  <c r="S520" i="52"/>
  <c r="S519" i="52" s="1"/>
  <c r="R520" i="52"/>
  <c r="R519" i="52" s="1"/>
  <c r="Q520" i="52"/>
  <c r="O520" i="52"/>
  <c r="N520" i="52"/>
  <c r="N519" i="52" s="1"/>
  <c r="M520" i="52"/>
  <c r="M519" i="52" s="1"/>
  <c r="L520" i="52"/>
  <c r="L519" i="52" s="1"/>
  <c r="V518" i="52"/>
  <c r="O518" i="52"/>
  <c r="V517" i="52"/>
  <c r="O517" i="52"/>
  <c r="S517" i="52" s="1"/>
  <c r="V516" i="52"/>
  <c r="O516" i="52"/>
  <c r="P516" i="52" s="1"/>
  <c r="V515" i="52"/>
  <c r="O515" i="52"/>
  <c r="P515" i="52" s="1"/>
  <c r="V514" i="52"/>
  <c r="O514" i="52"/>
  <c r="U513" i="52"/>
  <c r="U512" i="52" s="1"/>
  <c r="S513" i="52"/>
  <c r="R513" i="52"/>
  <c r="R512" i="52" s="1"/>
  <c r="Q513" i="52"/>
  <c r="N513" i="52"/>
  <c r="N512" i="52" s="1"/>
  <c r="M513" i="52"/>
  <c r="M512" i="52" s="1"/>
  <c r="L513" i="52"/>
  <c r="L512" i="52" s="1"/>
  <c r="Y512" i="52"/>
  <c r="X512" i="52"/>
  <c r="Q512" i="52"/>
  <c r="V511" i="52"/>
  <c r="O511" i="52"/>
  <c r="V510" i="52"/>
  <c r="O510" i="52"/>
  <c r="U509" i="52"/>
  <c r="V509" i="52" s="1"/>
  <c r="T509" i="52"/>
  <c r="S509" i="52"/>
  <c r="R509" i="52"/>
  <c r="P509" i="52"/>
  <c r="N509" i="52"/>
  <c r="M509" i="52"/>
  <c r="L509" i="52"/>
  <c r="W508" i="52"/>
  <c r="V508" i="52"/>
  <c r="O508" i="52"/>
  <c r="W507" i="52"/>
  <c r="V507" i="52"/>
  <c r="O507" i="52"/>
  <c r="W506" i="52"/>
  <c r="Z506" i="52" s="1"/>
  <c r="V506" i="52"/>
  <c r="O506" i="52"/>
  <c r="W505" i="52"/>
  <c r="Z505" i="52" s="1"/>
  <c r="V505" i="52"/>
  <c r="O505" i="52"/>
  <c r="W504" i="52"/>
  <c r="Z504" i="52" s="1"/>
  <c r="V504" i="52"/>
  <c r="O504" i="52"/>
  <c r="W503" i="52"/>
  <c r="V503" i="52"/>
  <c r="O503" i="52"/>
  <c r="W502" i="52"/>
  <c r="V502" i="52"/>
  <c r="O502" i="52"/>
  <c r="W501" i="52"/>
  <c r="Z501" i="52" s="1"/>
  <c r="V501" i="52"/>
  <c r="O501" i="52"/>
  <c r="W500" i="52"/>
  <c r="Z500" i="52" s="1"/>
  <c r="V500" i="52"/>
  <c r="O500" i="52"/>
  <c r="W499" i="52"/>
  <c r="V499" i="52"/>
  <c r="O499" i="52"/>
  <c r="W498" i="52"/>
  <c r="V498" i="52"/>
  <c r="O498" i="52"/>
  <c r="Z498" i="52" s="1"/>
  <c r="W497" i="52"/>
  <c r="V497" i="52"/>
  <c r="O497" i="52"/>
  <c r="W496" i="52"/>
  <c r="V496" i="52"/>
  <c r="O496" i="52"/>
  <c r="W495" i="52"/>
  <c r="V495" i="52"/>
  <c r="O495" i="52"/>
  <c r="W494" i="52"/>
  <c r="V494" i="52"/>
  <c r="O494" i="52"/>
  <c r="Z494" i="52" s="1"/>
  <c r="W493" i="52"/>
  <c r="V493" i="52"/>
  <c r="O493" i="52"/>
  <c r="W492" i="52"/>
  <c r="Z492" i="52" s="1"/>
  <c r="V492" i="52"/>
  <c r="O492" i="52"/>
  <c r="W491" i="52"/>
  <c r="V491" i="52"/>
  <c r="O491" i="52"/>
  <c r="W490" i="52"/>
  <c r="V490" i="52"/>
  <c r="O490" i="52"/>
  <c r="W489" i="52"/>
  <c r="V489" i="52"/>
  <c r="O489" i="52"/>
  <c r="W488" i="52"/>
  <c r="Z488" i="52" s="1"/>
  <c r="V488" i="52"/>
  <c r="O488" i="52"/>
  <c r="W487" i="52"/>
  <c r="V487" i="52"/>
  <c r="O487" i="52"/>
  <c r="W486" i="52"/>
  <c r="V486" i="52"/>
  <c r="O486" i="52"/>
  <c r="W485" i="52"/>
  <c r="V485" i="52"/>
  <c r="O485" i="52"/>
  <c r="W484" i="52"/>
  <c r="Z484" i="52" s="1"/>
  <c r="V484" i="52"/>
  <c r="O484" i="52"/>
  <c r="W483" i="52"/>
  <c r="V483" i="52"/>
  <c r="O483" i="52"/>
  <c r="W482" i="52"/>
  <c r="V482" i="52"/>
  <c r="O482" i="52"/>
  <c r="W481" i="52"/>
  <c r="V481" i="52"/>
  <c r="O481" i="52"/>
  <c r="W480" i="52"/>
  <c r="Z480" i="52" s="1"/>
  <c r="V480" i="52"/>
  <c r="O480" i="52"/>
  <c r="W479" i="52"/>
  <c r="V479" i="52"/>
  <c r="O479" i="52"/>
  <c r="W478" i="52"/>
  <c r="V478" i="52"/>
  <c r="O478" i="52"/>
  <c r="U477" i="52"/>
  <c r="V477" i="52" s="1"/>
  <c r="T477" i="52"/>
  <c r="S477" i="52"/>
  <c r="R477" i="52"/>
  <c r="Q477" i="52"/>
  <c r="P477" i="52"/>
  <c r="N477" i="52"/>
  <c r="M477" i="52"/>
  <c r="L477" i="52"/>
  <c r="W476" i="52"/>
  <c r="V476" i="52"/>
  <c r="O476" i="52"/>
  <c r="W475" i="52"/>
  <c r="V475" i="52"/>
  <c r="O475" i="52"/>
  <c r="Z475" i="52" s="1"/>
  <c r="W474" i="52"/>
  <c r="Z474" i="52" s="1"/>
  <c r="V474" i="52"/>
  <c r="O474" i="52"/>
  <c r="W473" i="52"/>
  <c r="V473" i="52"/>
  <c r="O473" i="52"/>
  <c r="W472" i="52"/>
  <c r="V472" i="52"/>
  <c r="O472" i="52"/>
  <c r="W471" i="52"/>
  <c r="V471" i="52"/>
  <c r="O471" i="52"/>
  <c r="Z471" i="52" s="1"/>
  <c r="W470" i="52"/>
  <c r="Z470" i="52" s="1"/>
  <c r="V470" i="52"/>
  <c r="O470" i="52"/>
  <c r="W469" i="52"/>
  <c r="V469" i="52"/>
  <c r="O469" i="52"/>
  <c r="W468" i="52"/>
  <c r="V468" i="52"/>
  <c r="O468" i="52"/>
  <c r="W467" i="52"/>
  <c r="V467" i="52"/>
  <c r="O467" i="52"/>
  <c r="Z467" i="52" s="1"/>
  <c r="W466" i="52"/>
  <c r="Z466" i="52" s="1"/>
  <c r="V466" i="52"/>
  <c r="O466" i="52"/>
  <c r="W465" i="52"/>
  <c r="V465" i="52"/>
  <c r="O465" i="52"/>
  <c r="W464" i="52"/>
  <c r="V464" i="52"/>
  <c r="O464" i="52"/>
  <c r="W463" i="52"/>
  <c r="V463" i="52"/>
  <c r="O463" i="52"/>
  <c r="Z463" i="52" s="1"/>
  <c r="W462" i="52"/>
  <c r="Z462" i="52" s="1"/>
  <c r="V462" i="52"/>
  <c r="O462" i="52"/>
  <c r="W461" i="52"/>
  <c r="V461" i="52"/>
  <c r="O461" i="52"/>
  <c r="W460" i="52"/>
  <c r="V460" i="52"/>
  <c r="O460" i="52"/>
  <c r="W459" i="52"/>
  <c r="V459" i="52"/>
  <c r="O459" i="52"/>
  <c r="Z459" i="52" s="1"/>
  <c r="W458" i="52"/>
  <c r="Z458" i="52" s="1"/>
  <c r="V458" i="52"/>
  <c r="O458" i="52"/>
  <c r="W457" i="52"/>
  <c r="V457" i="52"/>
  <c r="O457" i="52"/>
  <c r="W456" i="52"/>
  <c r="V456" i="52"/>
  <c r="O456" i="52"/>
  <c r="W455" i="52"/>
  <c r="V455" i="52"/>
  <c r="O455" i="52"/>
  <c r="Z455" i="52" s="1"/>
  <c r="W454" i="52"/>
  <c r="Z454" i="52" s="1"/>
  <c r="V454" i="52"/>
  <c r="O454" i="52"/>
  <c r="W453" i="52"/>
  <c r="V453" i="52"/>
  <c r="O453" i="52"/>
  <c r="W452" i="52"/>
  <c r="V452" i="52"/>
  <c r="O452" i="52"/>
  <c r="W451" i="52"/>
  <c r="V451" i="52"/>
  <c r="O451" i="52"/>
  <c r="Z451" i="52" s="1"/>
  <c r="W450" i="52"/>
  <c r="Z450" i="52" s="1"/>
  <c r="V450" i="52"/>
  <c r="O450" i="52"/>
  <c r="W449" i="52"/>
  <c r="V449" i="52"/>
  <c r="O449" i="52"/>
  <c r="W448" i="52"/>
  <c r="V448" i="52"/>
  <c r="O448" i="52"/>
  <c r="W447" i="52"/>
  <c r="V447" i="52"/>
  <c r="O447" i="52"/>
  <c r="Z447" i="52" s="1"/>
  <c r="W446" i="52"/>
  <c r="Z446" i="52" s="1"/>
  <c r="V446" i="52"/>
  <c r="O446" i="52"/>
  <c r="U445" i="52"/>
  <c r="T445" i="52"/>
  <c r="S445" i="52"/>
  <c r="R445" i="52"/>
  <c r="Q445" i="52"/>
  <c r="P445" i="52"/>
  <c r="W445" i="52" s="1"/>
  <c r="N445" i="52"/>
  <c r="M445" i="52"/>
  <c r="L445" i="52"/>
  <c r="Z444" i="52"/>
  <c r="W444" i="52"/>
  <c r="V444" i="52"/>
  <c r="O444" i="52"/>
  <c r="W443" i="52"/>
  <c r="Z443" i="52" s="1"/>
  <c r="V443" i="52"/>
  <c r="O443" i="52"/>
  <c r="W442" i="52"/>
  <c r="Z442" i="52" s="1"/>
  <c r="V442" i="52"/>
  <c r="O442" i="52"/>
  <c r="W441" i="52"/>
  <c r="V441" i="52"/>
  <c r="O441" i="52"/>
  <c r="W440" i="52"/>
  <c r="V440" i="52"/>
  <c r="O440" i="52"/>
  <c r="W439" i="52"/>
  <c r="V439" i="52"/>
  <c r="O439" i="52"/>
  <c r="W438" i="52"/>
  <c r="V438" i="52"/>
  <c r="O438" i="52"/>
  <c r="W437" i="52"/>
  <c r="V437" i="52"/>
  <c r="O437" i="52"/>
  <c r="W436" i="52"/>
  <c r="V436" i="52"/>
  <c r="O436" i="52"/>
  <c r="Z436" i="52" s="1"/>
  <c r="W435" i="52"/>
  <c r="Z435" i="52" s="1"/>
  <c r="V435" i="52"/>
  <c r="O435" i="52"/>
  <c r="W434" i="52"/>
  <c r="Z434" i="52" s="1"/>
  <c r="V434" i="52"/>
  <c r="O434" i="52"/>
  <c r="W433" i="52"/>
  <c r="Z433" i="52" s="1"/>
  <c r="V433" i="52"/>
  <c r="O433" i="52"/>
  <c r="W432" i="52"/>
  <c r="V432" i="52"/>
  <c r="O432" i="52"/>
  <c r="W431" i="52"/>
  <c r="V431" i="52"/>
  <c r="O431" i="52"/>
  <c r="W430" i="52"/>
  <c r="V430" i="52"/>
  <c r="O430" i="52"/>
  <c r="W429" i="52"/>
  <c r="V429" i="52"/>
  <c r="O429" i="52"/>
  <c r="W428" i="52"/>
  <c r="Z428" i="52" s="1"/>
  <c r="V428" i="52"/>
  <c r="O428" i="52"/>
  <c r="W427" i="52"/>
  <c r="V427" i="52"/>
  <c r="O427" i="52"/>
  <c r="W426" i="52"/>
  <c r="V426" i="52"/>
  <c r="O426" i="52"/>
  <c r="W425" i="52"/>
  <c r="Z425" i="52" s="1"/>
  <c r="V425" i="52"/>
  <c r="O425" i="52"/>
  <c r="W424" i="52"/>
  <c r="Z424" i="52" s="1"/>
  <c r="V424" i="52"/>
  <c r="O424" i="52"/>
  <c r="W423" i="52"/>
  <c r="V423" i="52"/>
  <c r="O423" i="52"/>
  <c r="W422" i="52"/>
  <c r="V422" i="52"/>
  <c r="O422" i="52"/>
  <c r="Z422" i="52" s="1"/>
  <c r="W421" i="52"/>
  <c r="V421" i="52"/>
  <c r="O421" i="52"/>
  <c r="W420" i="52"/>
  <c r="V420" i="52"/>
  <c r="O420" i="52"/>
  <c r="W419" i="52"/>
  <c r="V419" i="52"/>
  <c r="O419" i="52"/>
  <c r="W418" i="52"/>
  <c r="V418" i="52"/>
  <c r="O418" i="52"/>
  <c r="Z418" i="52" s="1"/>
  <c r="W417" i="52"/>
  <c r="V417" i="52"/>
  <c r="O417" i="52"/>
  <c r="W416" i="52"/>
  <c r="Z416" i="52" s="1"/>
  <c r="V416" i="52"/>
  <c r="O416" i="52"/>
  <c r="W415" i="52"/>
  <c r="V415" i="52"/>
  <c r="O415" i="52"/>
  <c r="W414" i="52"/>
  <c r="V414" i="52"/>
  <c r="O414" i="52"/>
  <c r="Z414" i="52" s="1"/>
  <c r="W413" i="52"/>
  <c r="V413" i="52"/>
  <c r="O413" i="52"/>
  <c r="U412" i="52"/>
  <c r="V412" i="52" s="1"/>
  <c r="T412" i="52"/>
  <c r="S412" i="52"/>
  <c r="R412" i="52"/>
  <c r="Q412" i="52"/>
  <c r="P412" i="52"/>
  <c r="N412" i="52"/>
  <c r="M412" i="52"/>
  <c r="L412" i="52"/>
  <c r="W411" i="52"/>
  <c r="V411" i="52"/>
  <c r="O411" i="52"/>
  <c r="W410" i="52"/>
  <c r="Z410" i="52" s="1"/>
  <c r="V410" i="52"/>
  <c r="O410" i="52"/>
  <c r="U409" i="52"/>
  <c r="T409" i="52"/>
  <c r="S409" i="52"/>
  <c r="R409" i="52"/>
  <c r="Q409" i="52"/>
  <c r="P409" i="52"/>
  <c r="W409" i="52" s="1"/>
  <c r="N409" i="52"/>
  <c r="M409" i="52"/>
  <c r="L409" i="52"/>
  <c r="W408" i="52"/>
  <c r="V408" i="52"/>
  <c r="O408" i="52"/>
  <c r="W407" i="52"/>
  <c r="Z407" i="52" s="1"/>
  <c r="V407" i="52"/>
  <c r="O407" i="52"/>
  <c r="W406" i="52"/>
  <c r="V406" i="52"/>
  <c r="O406" i="52"/>
  <c r="W405" i="52"/>
  <c r="V405" i="52"/>
  <c r="O405" i="52"/>
  <c r="W404" i="52"/>
  <c r="V404" i="52"/>
  <c r="O404" i="52"/>
  <c r="U403" i="52"/>
  <c r="T403" i="52"/>
  <c r="S403" i="52"/>
  <c r="R403" i="52"/>
  <c r="Q403" i="52"/>
  <c r="W403" i="52" s="1"/>
  <c r="P403" i="52"/>
  <c r="N403" i="52"/>
  <c r="M403" i="52"/>
  <c r="L403" i="52"/>
  <c r="W402" i="52"/>
  <c r="V402" i="52"/>
  <c r="O402" i="52"/>
  <c r="W401" i="52"/>
  <c r="Z401" i="52" s="1"/>
  <c r="V401" i="52"/>
  <c r="O401" i="52"/>
  <c r="U400" i="52"/>
  <c r="T400" i="52"/>
  <c r="S400" i="52"/>
  <c r="R400" i="52"/>
  <c r="Q400" i="52"/>
  <c r="P400" i="52"/>
  <c r="N400" i="52"/>
  <c r="M400" i="52"/>
  <c r="L400" i="52"/>
  <c r="W399" i="52"/>
  <c r="V399" i="52"/>
  <c r="O399" i="52"/>
  <c r="W398" i="52"/>
  <c r="V398" i="52"/>
  <c r="O398" i="52"/>
  <c r="U397" i="52"/>
  <c r="T397" i="52"/>
  <c r="V397" i="52" s="1"/>
  <c r="S397" i="52"/>
  <c r="R397" i="52"/>
  <c r="Q397" i="52"/>
  <c r="P397" i="52"/>
  <c r="N397" i="52"/>
  <c r="M397" i="52"/>
  <c r="L397" i="52"/>
  <c r="W396" i="52"/>
  <c r="Z396" i="52" s="1"/>
  <c r="V396" i="52"/>
  <c r="O396" i="52"/>
  <c r="W395" i="52"/>
  <c r="V395" i="52"/>
  <c r="O395" i="52"/>
  <c r="W394" i="52"/>
  <c r="V394" i="52"/>
  <c r="O394" i="52"/>
  <c r="U393" i="52"/>
  <c r="T393" i="52"/>
  <c r="S393" i="52"/>
  <c r="R393" i="52"/>
  <c r="Q393" i="52"/>
  <c r="P393" i="52"/>
  <c r="N393" i="52"/>
  <c r="M393" i="52"/>
  <c r="L393" i="52"/>
  <c r="W392" i="52"/>
  <c r="V392" i="52"/>
  <c r="O392" i="52"/>
  <c r="W391" i="52"/>
  <c r="V391" i="52"/>
  <c r="O391" i="52"/>
  <c r="U390" i="52"/>
  <c r="V390" i="52" s="1"/>
  <c r="T390" i="52"/>
  <c r="S390" i="52"/>
  <c r="R390" i="52"/>
  <c r="Q390" i="52"/>
  <c r="P390" i="52"/>
  <c r="N390" i="52"/>
  <c r="M390" i="52"/>
  <c r="L390" i="52"/>
  <c r="W389" i="52"/>
  <c r="V389" i="52"/>
  <c r="O389" i="52"/>
  <c r="Z389" i="52" s="1"/>
  <c r="W388" i="52"/>
  <c r="V388" i="52"/>
  <c r="O388" i="52"/>
  <c r="U387" i="52"/>
  <c r="U386" i="52" s="1"/>
  <c r="U385" i="52" s="1"/>
  <c r="T387" i="52"/>
  <c r="T386" i="52" s="1"/>
  <c r="S387" i="52"/>
  <c r="S386" i="52" s="1"/>
  <c r="R387" i="52"/>
  <c r="Q387" i="52"/>
  <c r="P387" i="52"/>
  <c r="N387" i="52"/>
  <c r="N386" i="52" s="1"/>
  <c r="M387" i="52"/>
  <c r="M386" i="52" s="1"/>
  <c r="M385" i="52" s="1"/>
  <c r="L387" i="52"/>
  <c r="L386" i="52" s="1"/>
  <c r="P386" i="52"/>
  <c r="W384" i="52"/>
  <c r="V384" i="52"/>
  <c r="O384" i="52"/>
  <c r="W383" i="52"/>
  <c r="V383" i="52"/>
  <c r="O383" i="52"/>
  <c r="W382" i="52"/>
  <c r="V382" i="52"/>
  <c r="O382" i="52"/>
  <c r="Z382" i="52" s="1"/>
  <c r="W381" i="52"/>
  <c r="Z381" i="52" s="1"/>
  <c r="V381" i="52"/>
  <c r="O381" i="52"/>
  <c r="W380" i="52"/>
  <c r="V380" i="52"/>
  <c r="O380" i="52"/>
  <c r="W379" i="52"/>
  <c r="V379" i="52"/>
  <c r="O379" i="52"/>
  <c r="U378" i="52"/>
  <c r="T378" i="52"/>
  <c r="T377" i="52" s="1"/>
  <c r="S378" i="52"/>
  <c r="S377" i="52" s="1"/>
  <c r="R378" i="52"/>
  <c r="R377" i="52" s="1"/>
  <c r="Q378" i="52"/>
  <c r="Q377" i="52" s="1"/>
  <c r="P378" i="52"/>
  <c r="N378" i="52"/>
  <c r="N377" i="52" s="1"/>
  <c r="N370" i="52" s="1"/>
  <c r="M378" i="52"/>
  <c r="M377" i="52" s="1"/>
  <c r="M370" i="52" s="1"/>
  <c r="L378" i="52"/>
  <c r="L377" i="52" s="1"/>
  <c r="P377" i="52"/>
  <c r="P370" i="52" s="1"/>
  <c r="W376" i="52"/>
  <c r="V376" i="52"/>
  <c r="O376" i="52"/>
  <c r="W375" i="52"/>
  <c r="V375" i="52"/>
  <c r="O375" i="52"/>
  <c r="W374" i="52"/>
  <c r="V374" i="52"/>
  <c r="O374" i="52"/>
  <c r="W373" i="52"/>
  <c r="V373" i="52"/>
  <c r="O373" i="52"/>
  <c r="Z373" i="52" s="1"/>
  <c r="W372" i="52"/>
  <c r="V372" i="52"/>
  <c r="O372" i="52"/>
  <c r="U371" i="52"/>
  <c r="T371" i="52"/>
  <c r="S371" i="52"/>
  <c r="R371" i="52"/>
  <c r="Q371" i="52"/>
  <c r="P371" i="52"/>
  <c r="N371" i="52"/>
  <c r="M371" i="52"/>
  <c r="L371" i="52"/>
  <c r="W369" i="52"/>
  <c r="V369" i="52"/>
  <c r="O369" i="52"/>
  <c r="W368" i="52"/>
  <c r="V368" i="52"/>
  <c r="O368" i="52"/>
  <c r="O367" i="52" s="1"/>
  <c r="U367" i="52"/>
  <c r="T367" i="52"/>
  <c r="S367" i="52"/>
  <c r="R367" i="52"/>
  <c r="Q367" i="52"/>
  <c r="P367" i="52"/>
  <c r="N367" i="52"/>
  <c r="M367" i="52"/>
  <c r="L367" i="52"/>
  <c r="W366" i="52"/>
  <c r="V366" i="52"/>
  <c r="O366" i="52"/>
  <c r="W365" i="52"/>
  <c r="V365" i="52"/>
  <c r="O365" i="52"/>
  <c r="W364" i="52"/>
  <c r="V364" i="52"/>
  <c r="O364" i="52"/>
  <c r="U363" i="52"/>
  <c r="T363" i="52"/>
  <c r="S363" i="52"/>
  <c r="R363" i="52"/>
  <c r="Q363" i="52"/>
  <c r="P363" i="52"/>
  <c r="N363" i="52"/>
  <c r="M363" i="52"/>
  <c r="L363" i="52"/>
  <c r="W362" i="52"/>
  <c r="Z362" i="52" s="1"/>
  <c r="V362" i="52"/>
  <c r="O362" i="52"/>
  <c r="W361" i="52"/>
  <c r="V361" i="52"/>
  <c r="O361" i="52"/>
  <c r="W360" i="52"/>
  <c r="V360" i="52"/>
  <c r="O360" i="52"/>
  <c r="U359" i="52"/>
  <c r="T359" i="52"/>
  <c r="S359" i="52"/>
  <c r="R359" i="52"/>
  <c r="Q359" i="52"/>
  <c r="W359" i="52" s="1"/>
  <c r="P359" i="52"/>
  <c r="N359" i="52"/>
  <c r="M359" i="52"/>
  <c r="L359" i="52"/>
  <c r="W358" i="52"/>
  <c r="V358" i="52"/>
  <c r="O358" i="52"/>
  <c r="W357" i="52"/>
  <c r="Z357" i="52" s="1"/>
  <c r="V357" i="52"/>
  <c r="O357" i="52"/>
  <c r="U356" i="52"/>
  <c r="T356" i="52"/>
  <c r="S356" i="52"/>
  <c r="R356" i="52"/>
  <c r="Q356" i="52"/>
  <c r="P356" i="52"/>
  <c r="N356" i="52"/>
  <c r="M356" i="52"/>
  <c r="L356" i="52"/>
  <c r="W355" i="52"/>
  <c r="V355" i="52"/>
  <c r="O355" i="52"/>
  <c r="W354" i="52"/>
  <c r="V354" i="52"/>
  <c r="O354" i="52"/>
  <c r="W351" i="52"/>
  <c r="Z351" i="52" s="1"/>
  <c r="V351" i="52"/>
  <c r="O351" i="52"/>
  <c r="W350" i="52"/>
  <c r="V350" i="52"/>
  <c r="O350" i="52"/>
  <c r="W349" i="52"/>
  <c r="V349" i="52"/>
  <c r="O349" i="52"/>
  <c r="W348" i="52"/>
  <c r="Z348" i="52" s="1"/>
  <c r="V348" i="52"/>
  <c r="O348" i="52"/>
  <c r="W347" i="52"/>
  <c r="Z347" i="52" s="1"/>
  <c r="V347" i="52"/>
  <c r="O347" i="52"/>
  <c r="W346" i="52"/>
  <c r="V346" i="52"/>
  <c r="O346" i="52"/>
  <c r="W345" i="52"/>
  <c r="V345" i="52"/>
  <c r="O345" i="52"/>
  <c r="W344" i="52"/>
  <c r="V344" i="52"/>
  <c r="O344" i="52"/>
  <c r="W343" i="52"/>
  <c r="Z343" i="52" s="1"/>
  <c r="V343" i="52"/>
  <c r="O343" i="52"/>
  <c r="W342" i="52"/>
  <c r="V342" i="52"/>
  <c r="O342" i="52"/>
  <c r="W341" i="52"/>
  <c r="V341" i="52"/>
  <c r="O341" i="52"/>
  <c r="W340" i="52"/>
  <c r="V340" i="52"/>
  <c r="O340" i="52"/>
  <c r="W339" i="52"/>
  <c r="Z339" i="52" s="1"/>
  <c r="V339" i="52"/>
  <c r="O339" i="52"/>
  <c r="W338" i="52"/>
  <c r="V338" i="52"/>
  <c r="O338" i="52"/>
  <c r="W337" i="52"/>
  <c r="V337" i="52"/>
  <c r="O337" i="52"/>
  <c r="W336" i="52"/>
  <c r="V336" i="52"/>
  <c r="O336" i="52"/>
  <c r="Z335" i="52"/>
  <c r="W335" i="52"/>
  <c r="V335" i="52"/>
  <c r="O335" i="52"/>
  <c r="W334" i="52"/>
  <c r="Z334" i="52" s="1"/>
  <c r="V334" i="52"/>
  <c r="O334" i="52"/>
  <c r="W333" i="52"/>
  <c r="Z333" i="52" s="1"/>
  <c r="V333" i="52"/>
  <c r="O333" i="52"/>
  <c r="W332" i="52"/>
  <c r="V332" i="52"/>
  <c r="O332" i="52"/>
  <c r="W331" i="52"/>
  <c r="V331" i="52"/>
  <c r="O331" i="52"/>
  <c r="W330" i="52"/>
  <c r="V330" i="52"/>
  <c r="O330" i="52"/>
  <c r="W329" i="52"/>
  <c r="Z329" i="52" s="1"/>
  <c r="V329" i="52"/>
  <c r="O329" i="52"/>
  <c r="W328" i="52"/>
  <c r="V328" i="52"/>
  <c r="O328" i="52"/>
  <c r="W327" i="52"/>
  <c r="V327" i="52"/>
  <c r="O327" i="52"/>
  <c r="Z327" i="52" s="1"/>
  <c r="W326" i="52"/>
  <c r="V326" i="52"/>
  <c r="O326" i="52"/>
  <c r="W325" i="52"/>
  <c r="Z325" i="52" s="1"/>
  <c r="V325" i="52"/>
  <c r="O325" i="52"/>
  <c r="W324" i="52"/>
  <c r="V324" i="52"/>
  <c r="O324" i="52"/>
  <c r="W323" i="52"/>
  <c r="V323" i="52"/>
  <c r="O323" i="52"/>
  <c r="W322" i="52"/>
  <c r="V322" i="52"/>
  <c r="O322" i="52"/>
  <c r="W321" i="52"/>
  <c r="V321" i="52"/>
  <c r="O321" i="52"/>
  <c r="W320" i="52"/>
  <c r="V320" i="52"/>
  <c r="O320" i="52"/>
  <c r="W319" i="52"/>
  <c r="Z319" i="52" s="1"/>
  <c r="V319" i="52"/>
  <c r="O319" i="52"/>
  <c r="W318" i="52"/>
  <c r="V318" i="52"/>
  <c r="O318" i="52"/>
  <c r="V317" i="52"/>
  <c r="O317" i="52"/>
  <c r="N317" i="52"/>
  <c r="N315" i="52" s="1"/>
  <c r="M317" i="52"/>
  <c r="M315" i="52" s="1"/>
  <c r="W316" i="52"/>
  <c r="V316" i="52"/>
  <c r="O316" i="52"/>
  <c r="U315" i="52"/>
  <c r="T315" i="52"/>
  <c r="S315" i="52"/>
  <c r="R315" i="52"/>
  <c r="Q315" i="52"/>
  <c r="P315" i="52"/>
  <c r="L315" i="52"/>
  <c r="W314" i="52"/>
  <c r="V314" i="52"/>
  <c r="O314" i="52"/>
  <c r="W313" i="52"/>
  <c r="Z313" i="52" s="1"/>
  <c r="V313" i="52"/>
  <c r="O313" i="52"/>
  <c r="W312" i="52"/>
  <c r="V312" i="52"/>
  <c r="O312" i="52"/>
  <c r="Z312" i="52" s="1"/>
  <c r="U311" i="52"/>
  <c r="T311" i="52"/>
  <c r="S311" i="52"/>
  <c r="R311" i="52"/>
  <c r="Q311" i="52"/>
  <c r="P311" i="52"/>
  <c r="W311" i="52" s="1"/>
  <c r="N311" i="52"/>
  <c r="M311" i="52"/>
  <c r="L311" i="52"/>
  <c r="W310" i="52"/>
  <c r="V310" i="52"/>
  <c r="O310" i="52"/>
  <c r="W309" i="52"/>
  <c r="V309" i="52"/>
  <c r="O309" i="52"/>
  <c r="Z309" i="52" s="1"/>
  <c r="W308" i="52"/>
  <c r="V308" i="52"/>
  <c r="O308" i="52"/>
  <c r="U307" i="52"/>
  <c r="T307" i="52"/>
  <c r="S307" i="52"/>
  <c r="R307" i="52"/>
  <c r="Q307" i="52"/>
  <c r="P307" i="52"/>
  <c r="N307" i="52"/>
  <c r="M307" i="52"/>
  <c r="L307" i="52"/>
  <c r="W306" i="52"/>
  <c r="V306" i="52"/>
  <c r="O306" i="52"/>
  <c r="Z306" i="52" s="1"/>
  <c r="W305" i="52"/>
  <c r="V305" i="52"/>
  <c r="O305" i="52"/>
  <c r="W304" i="52"/>
  <c r="Z304" i="52" s="1"/>
  <c r="V304" i="52"/>
  <c r="O304" i="52"/>
  <c r="U303" i="52"/>
  <c r="T303" i="52"/>
  <c r="V303" i="52" s="1"/>
  <c r="S303" i="52"/>
  <c r="R303" i="52"/>
  <c r="Q303" i="52"/>
  <c r="P303" i="52"/>
  <c r="N303" i="52"/>
  <c r="M303" i="52"/>
  <c r="L303" i="52"/>
  <c r="W302" i="52"/>
  <c r="Z302" i="52" s="1"/>
  <c r="V302" i="52"/>
  <c r="O302" i="52"/>
  <c r="W301" i="52"/>
  <c r="V301" i="52"/>
  <c r="O301" i="52"/>
  <c r="W300" i="52"/>
  <c r="V300" i="52"/>
  <c r="O300" i="52"/>
  <c r="U299" i="52"/>
  <c r="V299" i="52" s="1"/>
  <c r="T299" i="52"/>
  <c r="S299" i="52"/>
  <c r="R299" i="52"/>
  <c r="Q299" i="52"/>
  <c r="P299" i="52"/>
  <c r="N299" i="52"/>
  <c r="M299" i="52"/>
  <c r="L299" i="52"/>
  <c r="W298" i="52"/>
  <c r="V298" i="52"/>
  <c r="O298" i="52"/>
  <c r="W297" i="52"/>
  <c r="V297" i="52"/>
  <c r="O297" i="52"/>
  <c r="W296" i="52"/>
  <c r="Z296" i="52" s="1"/>
  <c r="V296" i="52"/>
  <c r="O296" i="52"/>
  <c r="U295" i="52"/>
  <c r="T295" i="52"/>
  <c r="S295" i="52"/>
  <c r="R295" i="52"/>
  <c r="Q295" i="52"/>
  <c r="P295" i="52"/>
  <c r="N295" i="52"/>
  <c r="M295" i="52"/>
  <c r="L295" i="52"/>
  <c r="W293" i="52"/>
  <c r="V293" i="52"/>
  <c r="O293" i="52"/>
  <c r="W292" i="52"/>
  <c r="V292" i="52"/>
  <c r="O292" i="52"/>
  <c r="W291" i="52"/>
  <c r="V291" i="52"/>
  <c r="O291" i="52"/>
  <c r="U290" i="52"/>
  <c r="T290" i="52"/>
  <c r="S290" i="52"/>
  <c r="R290" i="52"/>
  <c r="Q290" i="52"/>
  <c r="P290" i="52"/>
  <c r="W290" i="52" s="1"/>
  <c r="N290" i="52"/>
  <c r="M290" i="52"/>
  <c r="L290" i="52"/>
  <c r="W289" i="52"/>
  <c r="V289" i="52"/>
  <c r="O289" i="52"/>
  <c r="W288" i="52"/>
  <c r="V288" i="52"/>
  <c r="O288" i="52"/>
  <c r="W287" i="52"/>
  <c r="V287" i="52"/>
  <c r="O287" i="52"/>
  <c r="U286" i="52"/>
  <c r="T286" i="52"/>
  <c r="S286" i="52"/>
  <c r="R286" i="52"/>
  <c r="Q286" i="52"/>
  <c r="P286" i="52"/>
  <c r="N286" i="52"/>
  <c r="M286" i="52"/>
  <c r="L286" i="52"/>
  <c r="N285" i="52"/>
  <c r="W284" i="52"/>
  <c r="V284" i="52"/>
  <c r="O284" i="52"/>
  <c r="Z283" i="52"/>
  <c r="W283" i="52"/>
  <c r="V283" i="52"/>
  <c r="O283" i="52"/>
  <c r="W282" i="52"/>
  <c r="Z282" i="52" s="1"/>
  <c r="V282" i="52"/>
  <c r="O282" i="52"/>
  <c r="U281" i="52"/>
  <c r="T281" i="52"/>
  <c r="S281" i="52"/>
  <c r="R281" i="52"/>
  <c r="Q281" i="52"/>
  <c r="P281" i="52"/>
  <c r="N281" i="52"/>
  <c r="M281" i="52"/>
  <c r="L281" i="52"/>
  <c r="W280" i="52"/>
  <c r="V280" i="52"/>
  <c r="O280" i="52"/>
  <c r="W279" i="52"/>
  <c r="V279" i="52"/>
  <c r="O279" i="52"/>
  <c r="W278" i="52"/>
  <c r="V278" i="52"/>
  <c r="O278" i="52"/>
  <c r="O277" i="52" s="1"/>
  <c r="U277" i="52"/>
  <c r="T277" i="52"/>
  <c r="S277" i="52"/>
  <c r="R277" i="52"/>
  <c r="Q277" i="52"/>
  <c r="P277" i="52"/>
  <c r="N277" i="52"/>
  <c r="M277" i="52"/>
  <c r="L277" i="52"/>
  <c r="W276" i="52"/>
  <c r="V276" i="52"/>
  <c r="O276" i="52"/>
  <c r="W275" i="52"/>
  <c r="V275" i="52"/>
  <c r="O275" i="52"/>
  <c r="W274" i="52"/>
  <c r="Z274" i="52" s="1"/>
  <c r="V274" i="52"/>
  <c r="O274" i="52"/>
  <c r="U273" i="52"/>
  <c r="T273" i="52"/>
  <c r="S273" i="52"/>
  <c r="R273" i="52"/>
  <c r="Q273" i="52"/>
  <c r="P273" i="52"/>
  <c r="P272" i="52" s="1"/>
  <c r="N273" i="52"/>
  <c r="M273" i="52"/>
  <c r="L273" i="52"/>
  <c r="R272" i="52"/>
  <c r="W271" i="52"/>
  <c r="V271" i="52"/>
  <c r="O271" i="52"/>
  <c r="W270" i="52"/>
  <c r="V270" i="52"/>
  <c r="O270" i="52"/>
  <c r="W269" i="52"/>
  <c r="V269" i="52"/>
  <c r="O269" i="52"/>
  <c r="U268" i="52"/>
  <c r="V268" i="52" s="1"/>
  <c r="T268" i="52"/>
  <c r="S268" i="52"/>
  <c r="R268" i="52"/>
  <c r="Q268" i="52"/>
  <c r="P268" i="52"/>
  <c r="N268" i="52"/>
  <c r="M268" i="52"/>
  <c r="L268" i="52"/>
  <c r="W267" i="52"/>
  <c r="Z267" i="52" s="1"/>
  <c r="V267" i="52"/>
  <c r="O267" i="52"/>
  <c r="W266" i="52"/>
  <c r="V266" i="52"/>
  <c r="O266" i="52"/>
  <c r="W265" i="52"/>
  <c r="V265" i="52"/>
  <c r="O265" i="52"/>
  <c r="U264" i="52"/>
  <c r="V264" i="52" s="1"/>
  <c r="T264" i="52"/>
  <c r="S264" i="52"/>
  <c r="R264" i="52"/>
  <c r="Q264" i="52"/>
  <c r="P264" i="52"/>
  <c r="N264" i="52"/>
  <c r="N263" i="52" s="1"/>
  <c r="M264" i="52"/>
  <c r="L264" i="52"/>
  <c r="L263" i="52" s="1"/>
  <c r="Q263" i="52"/>
  <c r="W262" i="52"/>
  <c r="V262" i="52"/>
  <c r="O262" i="52"/>
  <c r="W261" i="52"/>
  <c r="V261" i="52"/>
  <c r="O261" i="52"/>
  <c r="W260" i="52"/>
  <c r="V260" i="52"/>
  <c r="O260" i="52"/>
  <c r="W259" i="52"/>
  <c r="U259" i="52"/>
  <c r="T259" i="52"/>
  <c r="S259" i="52"/>
  <c r="R259" i="52"/>
  <c r="Q259" i="52"/>
  <c r="P259" i="52"/>
  <c r="N259" i="52"/>
  <c r="M259" i="52"/>
  <c r="L259" i="52"/>
  <c r="W258" i="52"/>
  <c r="Z258" i="52" s="1"/>
  <c r="V258" i="52"/>
  <c r="O258" i="52"/>
  <c r="W257" i="52"/>
  <c r="V257" i="52"/>
  <c r="O257" i="52"/>
  <c r="W256" i="52"/>
  <c r="V256" i="52"/>
  <c r="O256" i="52"/>
  <c r="U255" i="52"/>
  <c r="T255" i="52"/>
  <c r="S255" i="52"/>
  <c r="R255" i="52"/>
  <c r="Q255" i="52"/>
  <c r="P255" i="52"/>
  <c r="N255" i="52"/>
  <c r="M255" i="52"/>
  <c r="L255" i="52"/>
  <c r="W252" i="52"/>
  <c r="V252" i="52"/>
  <c r="O252" i="52"/>
  <c r="W251" i="52"/>
  <c r="V251" i="52"/>
  <c r="O251" i="52"/>
  <c r="W250" i="52"/>
  <c r="Z250" i="52" s="1"/>
  <c r="V250" i="52"/>
  <c r="O250" i="52"/>
  <c r="U249" i="52"/>
  <c r="T249" i="52"/>
  <c r="S249" i="52"/>
  <c r="R249" i="52"/>
  <c r="Q249" i="52"/>
  <c r="P249" i="52"/>
  <c r="N249" i="52"/>
  <c r="M249" i="52"/>
  <c r="L249" i="52"/>
  <c r="W248" i="52"/>
  <c r="Z248" i="52" s="1"/>
  <c r="V248" i="52"/>
  <c r="O248" i="52"/>
  <c r="W247" i="52"/>
  <c r="V247" i="52"/>
  <c r="O247" i="52"/>
  <c r="W246" i="52"/>
  <c r="V246" i="52"/>
  <c r="O246" i="52"/>
  <c r="U245" i="52"/>
  <c r="T245" i="52"/>
  <c r="S245" i="52"/>
  <c r="R245" i="52"/>
  <c r="Q245" i="52"/>
  <c r="P245" i="52"/>
  <c r="N245" i="52"/>
  <c r="M245" i="52"/>
  <c r="L245" i="52"/>
  <c r="W244" i="52"/>
  <c r="V244" i="52"/>
  <c r="O244" i="52"/>
  <c r="W243" i="52"/>
  <c r="V243" i="52"/>
  <c r="O243" i="52"/>
  <c r="W242" i="52"/>
  <c r="Z242" i="52" s="1"/>
  <c r="V242" i="52"/>
  <c r="O242" i="52"/>
  <c r="U241" i="52"/>
  <c r="T241" i="52"/>
  <c r="S241" i="52"/>
  <c r="R241" i="52"/>
  <c r="Q241" i="52"/>
  <c r="P241" i="52"/>
  <c r="P229" i="52" s="1"/>
  <c r="N241" i="52"/>
  <c r="M241" i="52"/>
  <c r="L241" i="52"/>
  <c r="V240" i="52"/>
  <c r="O240" i="52"/>
  <c r="V239" i="52"/>
  <c r="O239" i="52"/>
  <c r="V238" i="52"/>
  <c r="O238" i="52"/>
  <c r="V237" i="52"/>
  <c r="O237" i="52"/>
  <c r="V236" i="52"/>
  <c r="O236" i="52"/>
  <c r="V235" i="52"/>
  <c r="O235" i="52"/>
  <c r="V234" i="52"/>
  <c r="O234" i="52"/>
  <c r="U233" i="52"/>
  <c r="T233" i="52"/>
  <c r="T230" i="52" s="1"/>
  <c r="S233" i="52"/>
  <c r="S230" i="52" s="1"/>
  <c r="R233" i="52"/>
  <c r="Q233" i="52"/>
  <c r="Q230" i="52" s="1"/>
  <c r="L233" i="52"/>
  <c r="O233" i="52" s="1"/>
  <c r="W232" i="52"/>
  <c r="V232" i="52"/>
  <c r="O232" i="52"/>
  <c r="W231" i="52"/>
  <c r="V231" i="52"/>
  <c r="O231" i="52"/>
  <c r="R230" i="52"/>
  <c r="P230" i="52"/>
  <c r="N230" i="52"/>
  <c r="M230" i="52"/>
  <c r="L230" i="52"/>
  <c r="W226" i="52"/>
  <c r="O226" i="52"/>
  <c r="W225" i="52"/>
  <c r="O225" i="52"/>
  <c r="W224" i="52"/>
  <c r="Z224" i="52" s="1"/>
  <c r="O224" i="52"/>
  <c r="V223" i="52"/>
  <c r="U223" i="52"/>
  <c r="T223" i="52"/>
  <c r="S223" i="52"/>
  <c r="R223" i="52"/>
  <c r="Q223" i="52"/>
  <c r="P223" i="52"/>
  <c r="N223" i="52"/>
  <c r="M223" i="52"/>
  <c r="L223" i="52"/>
  <c r="W222" i="52"/>
  <c r="O222" i="52"/>
  <c r="W221" i="52"/>
  <c r="O221" i="52"/>
  <c r="Z221" i="52" s="1"/>
  <c r="W220" i="52"/>
  <c r="Z220" i="52" s="1"/>
  <c r="O220" i="52"/>
  <c r="V219" i="52"/>
  <c r="U219" i="52"/>
  <c r="T219" i="52"/>
  <c r="S219" i="52"/>
  <c r="R219" i="52"/>
  <c r="Q219" i="52"/>
  <c r="P219" i="52"/>
  <c r="N219" i="52"/>
  <c r="M219" i="52"/>
  <c r="L219" i="52"/>
  <c r="W218" i="52"/>
  <c r="O218" i="52"/>
  <c r="W217" i="52"/>
  <c r="O217" i="52"/>
  <c r="W216" i="52"/>
  <c r="O216" i="52"/>
  <c r="V215" i="52"/>
  <c r="U215" i="52"/>
  <c r="T215" i="52"/>
  <c r="S215" i="52"/>
  <c r="W215" i="52" s="1"/>
  <c r="R215" i="52"/>
  <c r="Q215" i="52"/>
  <c r="P215" i="52"/>
  <c r="N215" i="52"/>
  <c r="M215" i="52"/>
  <c r="L215" i="52"/>
  <c r="W214" i="52"/>
  <c r="O214" i="52"/>
  <c r="W213" i="52"/>
  <c r="O213" i="52"/>
  <c r="W212" i="52"/>
  <c r="O212" i="52"/>
  <c r="V211" i="52"/>
  <c r="U211" i="52"/>
  <c r="T211" i="52"/>
  <c r="S211" i="52"/>
  <c r="R211" i="52"/>
  <c r="Q211" i="52"/>
  <c r="P211" i="52"/>
  <c r="P206" i="52" s="1"/>
  <c r="N211" i="52"/>
  <c r="M211" i="52"/>
  <c r="L211" i="52"/>
  <c r="W210" i="52"/>
  <c r="Z210" i="52" s="1"/>
  <c r="O210" i="52"/>
  <c r="W209" i="52"/>
  <c r="O209" i="52"/>
  <c r="O207" i="52" s="1"/>
  <c r="Z208" i="52"/>
  <c r="W208" i="52"/>
  <c r="O208" i="52"/>
  <c r="V207" i="52"/>
  <c r="U207" i="52"/>
  <c r="U206" i="52" s="1"/>
  <c r="U205" i="52" s="1"/>
  <c r="T207" i="52"/>
  <c r="S207" i="52"/>
  <c r="R207" i="52"/>
  <c r="R206" i="52" s="1"/>
  <c r="R205" i="52" s="1"/>
  <c r="Q207" i="52"/>
  <c r="P207" i="52"/>
  <c r="N207" i="52"/>
  <c r="M207" i="52"/>
  <c r="M206" i="52" s="1"/>
  <c r="M205" i="52" s="1"/>
  <c r="L207" i="52"/>
  <c r="W204" i="52"/>
  <c r="O204" i="52"/>
  <c r="W203" i="52"/>
  <c r="O203" i="52"/>
  <c r="W202" i="52"/>
  <c r="O202" i="52"/>
  <c r="V201" i="52"/>
  <c r="V200" i="52" s="1"/>
  <c r="U201" i="52"/>
  <c r="U200" i="52" s="1"/>
  <c r="U199" i="52" s="1"/>
  <c r="T201" i="52"/>
  <c r="T200" i="52" s="1"/>
  <c r="T199" i="52" s="1"/>
  <c r="S201" i="52"/>
  <c r="S200" i="52" s="1"/>
  <c r="S199" i="52" s="1"/>
  <c r="R201" i="52"/>
  <c r="R200" i="52" s="1"/>
  <c r="R199" i="52" s="1"/>
  <c r="Q201" i="52"/>
  <c r="P201" i="52"/>
  <c r="N201" i="52"/>
  <c r="N200" i="52" s="1"/>
  <c r="N199" i="52" s="1"/>
  <c r="M201" i="52"/>
  <c r="M200" i="52" s="1"/>
  <c r="M199" i="52" s="1"/>
  <c r="L201" i="52"/>
  <c r="L200" i="52" s="1"/>
  <c r="L199" i="52" s="1"/>
  <c r="Q200" i="52"/>
  <c r="Q199" i="52" s="1"/>
  <c r="V199" i="52"/>
  <c r="W198" i="52"/>
  <c r="Z198" i="52" s="1"/>
  <c r="O198" i="52"/>
  <c r="W197" i="52"/>
  <c r="O197" i="52"/>
  <c r="W196" i="52"/>
  <c r="O196" i="52"/>
  <c r="Z196" i="52" s="1"/>
  <c r="V195" i="52"/>
  <c r="V194" i="52" s="1"/>
  <c r="U195" i="52"/>
  <c r="U194" i="52" s="1"/>
  <c r="T195" i="52"/>
  <c r="T194" i="52" s="1"/>
  <c r="S195" i="52"/>
  <c r="S194" i="52" s="1"/>
  <c r="R195" i="52"/>
  <c r="R194" i="52" s="1"/>
  <c r="Q195" i="52"/>
  <c r="Q194" i="52" s="1"/>
  <c r="P195" i="52"/>
  <c r="N195" i="52"/>
  <c r="M195" i="52"/>
  <c r="M194" i="52" s="1"/>
  <c r="L195" i="52"/>
  <c r="L194" i="52" s="1"/>
  <c r="P194" i="52"/>
  <c r="N194" i="52"/>
  <c r="W193" i="52"/>
  <c r="O193" i="52"/>
  <c r="W192" i="52"/>
  <c r="O192" i="52"/>
  <c r="O190" i="52" s="1"/>
  <c r="O189" i="52" s="1"/>
  <c r="W191" i="52"/>
  <c r="O191" i="52"/>
  <c r="V190" i="52"/>
  <c r="V189" i="52" s="1"/>
  <c r="U190" i="52"/>
  <c r="U189" i="52" s="1"/>
  <c r="T190" i="52"/>
  <c r="T189" i="52" s="1"/>
  <c r="T188" i="52" s="1"/>
  <c r="S190" i="52"/>
  <c r="S189" i="52" s="1"/>
  <c r="R190" i="52"/>
  <c r="Q190" i="52"/>
  <c r="P190" i="52"/>
  <c r="N190" i="52"/>
  <c r="N189" i="52" s="1"/>
  <c r="M190" i="52"/>
  <c r="M189" i="52" s="1"/>
  <c r="M188" i="52" s="1"/>
  <c r="L190" i="52"/>
  <c r="L189" i="52" s="1"/>
  <c r="R189" i="52"/>
  <c r="Q189" i="52"/>
  <c r="Q188" i="52" s="1"/>
  <c r="W186" i="52"/>
  <c r="O186" i="52"/>
  <c r="W185" i="52"/>
  <c r="O185" i="52"/>
  <c r="O183" i="52" s="1"/>
  <c r="W184" i="52"/>
  <c r="O184" i="52"/>
  <c r="Z184" i="52" s="1"/>
  <c r="V183" i="52"/>
  <c r="U183" i="52"/>
  <c r="T183" i="52"/>
  <c r="S183" i="52"/>
  <c r="R183" i="52"/>
  <c r="Q183" i="52"/>
  <c r="P183" i="52"/>
  <c r="N183" i="52"/>
  <c r="M183" i="52"/>
  <c r="L183" i="52"/>
  <c r="W182" i="52"/>
  <c r="O182" i="52"/>
  <c r="W181" i="52"/>
  <c r="O181" i="52"/>
  <c r="W180" i="52"/>
  <c r="Z180" i="52" s="1"/>
  <c r="O180" i="52"/>
  <c r="V179" i="52"/>
  <c r="U179" i="52"/>
  <c r="T179" i="52"/>
  <c r="S179" i="52"/>
  <c r="R179" i="52"/>
  <c r="Q179" i="52"/>
  <c r="P179" i="52"/>
  <c r="N179" i="52"/>
  <c r="M179" i="52"/>
  <c r="L179" i="52"/>
  <c r="W178" i="52"/>
  <c r="O178" i="52"/>
  <c r="W177" i="52"/>
  <c r="O177" i="52"/>
  <c r="W176" i="52"/>
  <c r="O176" i="52"/>
  <c r="V175" i="52"/>
  <c r="U175" i="52"/>
  <c r="T175" i="52"/>
  <c r="S175" i="52"/>
  <c r="R175" i="52"/>
  <c r="W175" i="52" s="1"/>
  <c r="Q175" i="52"/>
  <c r="P175" i="52"/>
  <c r="N175" i="52"/>
  <c r="M175" i="52"/>
  <c r="L175" i="52"/>
  <c r="W174" i="52"/>
  <c r="O174" i="52"/>
  <c r="Z174" i="52" s="1"/>
  <c r="W173" i="52"/>
  <c r="Z173" i="52" s="1"/>
  <c r="O173" i="52"/>
  <c r="W172" i="52"/>
  <c r="O172" i="52"/>
  <c r="O171" i="52" s="1"/>
  <c r="W171" i="52"/>
  <c r="V171" i="52"/>
  <c r="U171" i="52"/>
  <c r="T171" i="52"/>
  <c r="S171" i="52"/>
  <c r="R171" i="52"/>
  <c r="Q171" i="52"/>
  <c r="P171" i="52"/>
  <c r="N171" i="52"/>
  <c r="M171" i="52"/>
  <c r="L171" i="52"/>
  <c r="W170" i="52"/>
  <c r="Z170" i="52" s="1"/>
  <c r="O170" i="52"/>
  <c r="W169" i="52"/>
  <c r="O169" i="52"/>
  <c r="O167" i="52" s="1"/>
  <c r="Z168" i="52"/>
  <c r="W168" i="52"/>
  <c r="O168" i="52"/>
  <c r="V167" i="52"/>
  <c r="U167" i="52"/>
  <c r="T167" i="52"/>
  <c r="S167" i="52"/>
  <c r="R167" i="52"/>
  <c r="Q167" i="52"/>
  <c r="P167" i="52"/>
  <c r="N167" i="52"/>
  <c r="M167" i="52"/>
  <c r="L167" i="52"/>
  <c r="W166" i="52"/>
  <c r="O166" i="52"/>
  <c r="W165" i="52"/>
  <c r="O165" i="52"/>
  <c r="W164" i="52"/>
  <c r="O164" i="52"/>
  <c r="V163" i="52"/>
  <c r="U163" i="52"/>
  <c r="T163" i="52"/>
  <c r="S163" i="52"/>
  <c r="R163" i="52"/>
  <c r="R147" i="52" s="1"/>
  <c r="Q163" i="52"/>
  <c r="P163" i="52"/>
  <c r="N163" i="52"/>
  <c r="M163" i="52"/>
  <c r="L163" i="52"/>
  <c r="W162" i="52"/>
  <c r="Z162" i="52" s="1"/>
  <c r="O162" i="52"/>
  <c r="W161" i="52"/>
  <c r="Z161" i="52" s="1"/>
  <c r="O161" i="52"/>
  <c r="W160" i="52"/>
  <c r="O160" i="52"/>
  <c r="Z160" i="52" s="1"/>
  <c r="W159" i="52"/>
  <c r="V159" i="52"/>
  <c r="U159" i="52"/>
  <c r="T159" i="52"/>
  <c r="S159" i="52"/>
  <c r="R159" i="52"/>
  <c r="Q159" i="52"/>
  <c r="P159" i="52"/>
  <c r="N159" i="52"/>
  <c r="M159" i="52"/>
  <c r="L159" i="52"/>
  <c r="W158" i="52"/>
  <c r="O158" i="52"/>
  <c r="W157" i="52"/>
  <c r="O157" i="52"/>
  <c r="W156" i="52"/>
  <c r="Z156" i="52" s="1"/>
  <c r="O156" i="52"/>
  <c r="V155" i="52"/>
  <c r="U155" i="52"/>
  <c r="T155" i="52"/>
  <c r="S155" i="52"/>
  <c r="R155" i="52"/>
  <c r="Q155" i="52"/>
  <c r="P155" i="52"/>
  <c r="N155" i="52"/>
  <c r="M155" i="52"/>
  <c r="L155" i="52"/>
  <c r="W154" i="52"/>
  <c r="O154" i="52"/>
  <c r="W153" i="52"/>
  <c r="O153" i="52"/>
  <c r="O151" i="52" s="1"/>
  <c r="W152" i="52"/>
  <c r="O152" i="52"/>
  <c r="V151" i="52"/>
  <c r="U151" i="52"/>
  <c r="T151" i="52"/>
  <c r="S151" i="52"/>
  <c r="R151" i="52"/>
  <c r="W151" i="52" s="1"/>
  <c r="Q151" i="52"/>
  <c r="P151" i="52"/>
  <c r="N151" i="52"/>
  <c r="M151" i="52"/>
  <c r="L151" i="52"/>
  <c r="W150" i="52"/>
  <c r="O150" i="52"/>
  <c r="W149" i="52"/>
  <c r="O149" i="52"/>
  <c r="V148" i="52"/>
  <c r="U148" i="52"/>
  <c r="T148" i="52"/>
  <c r="S148" i="52"/>
  <c r="R148" i="52"/>
  <c r="Q148" i="52"/>
  <c r="P148" i="52"/>
  <c r="O148" i="52"/>
  <c r="N148" i="52"/>
  <c r="M148" i="52"/>
  <c r="L148" i="52"/>
  <c r="W146" i="52"/>
  <c r="O146" i="52"/>
  <c r="W145" i="52"/>
  <c r="Z145" i="52" s="1"/>
  <c r="O145" i="52"/>
  <c r="W144" i="52"/>
  <c r="O144" i="52"/>
  <c r="V143" i="52"/>
  <c r="U143" i="52"/>
  <c r="T143" i="52"/>
  <c r="S143" i="52"/>
  <c r="R143" i="52"/>
  <c r="Q143" i="52"/>
  <c r="P143" i="52"/>
  <c r="N143" i="52"/>
  <c r="M143" i="52"/>
  <c r="L143" i="52"/>
  <c r="W142" i="52"/>
  <c r="O142" i="52"/>
  <c r="Z142" i="52" s="1"/>
  <c r="Z141" i="52"/>
  <c r="W141" i="52"/>
  <c r="O141" i="52"/>
  <c r="W140" i="52"/>
  <c r="O140" i="52"/>
  <c r="O139" i="52" s="1"/>
  <c r="V139" i="52"/>
  <c r="U139" i="52"/>
  <c r="T139" i="52"/>
  <c r="S139" i="52"/>
  <c r="R139" i="52"/>
  <c r="Q139" i="52"/>
  <c r="P139" i="52"/>
  <c r="N139" i="52"/>
  <c r="M139" i="52"/>
  <c r="L139" i="52"/>
  <c r="W138" i="52"/>
  <c r="O138" i="52"/>
  <c r="W137" i="52"/>
  <c r="O137" i="52"/>
  <c r="W136" i="52"/>
  <c r="O136" i="52"/>
  <c r="O135" i="52" s="1"/>
  <c r="V135" i="52"/>
  <c r="U135" i="52"/>
  <c r="T135" i="52"/>
  <c r="S135" i="52"/>
  <c r="R135" i="52"/>
  <c r="Q135" i="52"/>
  <c r="P135" i="52"/>
  <c r="W135" i="52" s="1"/>
  <c r="N135" i="52"/>
  <c r="M135" i="52"/>
  <c r="L135" i="52"/>
  <c r="W134" i="52"/>
  <c r="O134" i="52"/>
  <c r="W133" i="52"/>
  <c r="Z133" i="52" s="1"/>
  <c r="O133" i="52"/>
  <c r="W132" i="52"/>
  <c r="O132" i="52"/>
  <c r="O131" i="52" s="1"/>
  <c r="V131" i="52"/>
  <c r="U131" i="52"/>
  <c r="T131" i="52"/>
  <c r="S131" i="52"/>
  <c r="R131" i="52"/>
  <c r="W131" i="52" s="1"/>
  <c r="Q131" i="52"/>
  <c r="P131" i="52"/>
  <c r="N131" i="52"/>
  <c r="M131" i="52"/>
  <c r="L131" i="52"/>
  <c r="W130" i="52"/>
  <c r="Z130" i="52" s="1"/>
  <c r="O130" i="52"/>
  <c r="W129" i="52"/>
  <c r="O129" i="52"/>
  <c r="W128" i="52"/>
  <c r="O128" i="52"/>
  <c r="V127" i="52"/>
  <c r="U127" i="52"/>
  <c r="T127" i="52"/>
  <c r="S127" i="52"/>
  <c r="R127" i="52"/>
  <c r="Q127" i="52"/>
  <c r="P127" i="52"/>
  <c r="W127" i="52" s="1"/>
  <c r="N127" i="52"/>
  <c r="M127" i="52"/>
  <c r="L127" i="52"/>
  <c r="Z126" i="52"/>
  <c r="W126" i="52"/>
  <c r="O126" i="52"/>
  <c r="W125" i="52"/>
  <c r="O125" i="52"/>
  <c r="O123" i="52" s="1"/>
  <c r="W124" i="52"/>
  <c r="O124" i="52"/>
  <c r="W123" i="52"/>
  <c r="V123" i="52"/>
  <c r="U123" i="52"/>
  <c r="T123" i="52"/>
  <c r="S123" i="52"/>
  <c r="R123" i="52"/>
  <c r="Q123" i="52"/>
  <c r="P123" i="52"/>
  <c r="N123" i="52"/>
  <c r="M123" i="52"/>
  <c r="L123" i="52"/>
  <c r="W122" i="52"/>
  <c r="O122" i="52"/>
  <c r="W121" i="52"/>
  <c r="O121" i="52"/>
  <c r="W120" i="52"/>
  <c r="O120" i="52"/>
  <c r="V119" i="52"/>
  <c r="U119" i="52"/>
  <c r="T119" i="52"/>
  <c r="S119" i="52"/>
  <c r="R119" i="52"/>
  <c r="Q119" i="52"/>
  <c r="W119" i="52" s="1"/>
  <c r="P119" i="52"/>
  <c r="O119" i="52"/>
  <c r="N119" i="52"/>
  <c r="M119" i="52"/>
  <c r="L119" i="52"/>
  <c r="W118" i="52"/>
  <c r="O118" i="52"/>
  <c r="W117" i="52"/>
  <c r="O117" i="52"/>
  <c r="W116" i="52"/>
  <c r="O116" i="52"/>
  <c r="V115" i="52"/>
  <c r="U115" i="52"/>
  <c r="T115" i="52"/>
  <c r="S115" i="52"/>
  <c r="R115" i="52"/>
  <c r="Q115" i="52"/>
  <c r="P115" i="52"/>
  <c r="O115" i="52"/>
  <c r="N115" i="52"/>
  <c r="M115" i="52"/>
  <c r="L115" i="52"/>
  <c r="Z114" i="52"/>
  <c r="W114" i="52"/>
  <c r="O114" i="52"/>
  <c r="W113" i="52"/>
  <c r="O113" i="52"/>
  <c r="W112" i="52"/>
  <c r="O112" i="52"/>
  <c r="V111" i="52"/>
  <c r="U111" i="52"/>
  <c r="T111" i="52"/>
  <c r="S111" i="52"/>
  <c r="R111" i="52"/>
  <c r="Q111" i="52"/>
  <c r="P111" i="52"/>
  <c r="N111" i="52"/>
  <c r="M111" i="52"/>
  <c r="L111" i="52"/>
  <c r="W110" i="52"/>
  <c r="O110" i="52"/>
  <c r="Z110" i="52" s="1"/>
  <c r="W109" i="52"/>
  <c r="Z109" i="52" s="1"/>
  <c r="O109" i="52"/>
  <c r="W108" i="52"/>
  <c r="O108" i="52"/>
  <c r="Z108" i="52" s="1"/>
  <c r="W107" i="52"/>
  <c r="V107" i="52"/>
  <c r="U107" i="52"/>
  <c r="T107" i="52"/>
  <c r="S107" i="52"/>
  <c r="R107" i="52"/>
  <c r="Q107" i="52"/>
  <c r="P107" i="52"/>
  <c r="N107" i="52"/>
  <c r="M107" i="52"/>
  <c r="L107" i="52"/>
  <c r="W106" i="52"/>
  <c r="O106" i="52"/>
  <c r="Z106" i="52" s="1"/>
  <c r="W105" i="52"/>
  <c r="O105" i="52"/>
  <c r="W104" i="52"/>
  <c r="O104" i="52"/>
  <c r="V103" i="52"/>
  <c r="U103" i="52"/>
  <c r="T103" i="52"/>
  <c r="S103" i="52"/>
  <c r="R103" i="52"/>
  <c r="Q103" i="52"/>
  <c r="P103" i="52"/>
  <c r="N103" i="52"/>
  <c r="M103" i="52"/>
  <c r="L103" i="52"/>
  <c r="V100" i="52"/>
  <c r="O100" i="52"/>
  <c r="P100" i="52" s="1"/>
  <c r="V99" i="52"/>
  <c r="O99" i="52"/>
  <c r="V98" i="52"/>
  <c r="P98" i="52"/>
  <c r="O98" i="52"/>
  <c r="R98" i="52" s="1"/>
  <c r="V97" i="52"/>
  <c r="O97" i="52"/>
  <c r="V96" i="52"/>
  <c r="O96" i="52"/>
  <c r="P96" i="52" s="1"/>
  <c r="U95" i="52"/>
  <c r="T95" i="52"/>
  <c r="V95" i="52" s="1"/>
  <c r="S95" i="52"/>
  <c r="Q95" i="52"/>
  <c r="N95" i="52"/>
  <c r="M95" i="52"/>
  <c r="L95" i="52"/>
  <c r="W94" i="52"/>
  <c r="Z94" i="52" s="1"/>
  <c r="V94" i="52"/>
  <c r="O94" i="52"/>
  <c r="W93" i="52"/>
  <c r="V93" i="52"/>
  <c r="O93" i="52"/>
  <c r="W92" i="52"/>
  <c r="V92" i="52"/>
  <c r="O92" i="52"/>
  <c r="U91" i="52"/>
  <c r="T91" i="52"/>
  <c r="S91" i="52"/>
  <c r="R91" i="52"/>
  <c r="Q91" i="52"/>
  <c r="P91" i="52"/>
  <c r="N91" i="52"/>
  <c r="M91" i="52"/>
  <c r="L91" i="52"/>
  <c r="W90" i="52"/>
  <c r="V90" i="52"/>
  <c r="O90" i="52"/>
  <c r="W89" i="52"/>
  <c r="V89" i="52"/>
  <c r="O89" i="52"/>
  <c r="W88" i="52"/>
  <c r="V88" i="52"/>
  <c r="O88" i="52"/>
  <c r="Z88" i="52" s="1"/>
  <c r="V87" i="52"/>
  <c r="U87" i="52"/>
  <c r="T87" i="52"/>
  <c r="S87" i="52"/>
  <c r="R87" i="52"/>
  <c r="Q87" i="52"/>
  <c r="P87" i="52"/>
  <c r="N87" i="52"/>
  <c r="M87" i="52"/>
  <c r="L87" i="52"/>
  <c r="W86" i="52"/>
  <c r="V86" i="52"/>
  <c r="O86" i="52"/>
  <c r="W85" i="52"/>
  <c r="V85" i="52"/>
  <c r="O85" i="52"/>
  <c r="W84" i="52"/>
  <c r="V84" i="52"/>
  <c r="O84" i="52"/>
  <c r="Z84" i="52" s="1"/>
  <c r="W83" i="52"/>
  <c r="U83" i="52"/>
  <c r="T83" i="52"/>
  <c r="S83" i="52"/>
  <c r="R83" i="52"/>
  <c r="Q83" i="52"/>
  <c r="P83" i="52"/>
  <c r="N83" i="52"/>
  <c r="M83" i="52"/>
  <c r="L83" i="52"/>
  <c r="W82" i="52"/>
  <c r="V82" i="52"/>
  <c r="O82" i="52"/>
  <c r="W81" i="52"/>
  <c r="V81" i="52"/>
  <c r="O81" i="52"/>
  <c r="W80" i="52"/>
  <c r="V80" i="52"/>
  <c r="O80" i="52"/>
  <c r="U79" i="52"/>
  <c r="T79" i="52"/>
  <c r="S79" i="52"/>
  <c r="R79" i="52"/>
  <c r="Q79" i="52"/>
  <c r="P79" i="52"/>
  <c r="N79" i="52"/>
  <c r="M79" i="52"/>
  <c r="L79" i="52"/>
  <c r="W76" i="52"/>
  <c r="Z76" i="52" s="1"/>
  <c r="O76" i="52"/>
  <c r="W75" i="52"/>
  <c r="O75" i="52"/>
  <c r="W74" i="52"/>
  <c r="O74" i="52"/>
  <c r="V73" i="52"/>
  <c r="U73" i="52"/>
  <c r="T73" i="52"/>
  <c r="S73" i="52"/>
  <c r="R73" i="52"/>
  <c r="Q73" i="52"/>
  <c r="P73" i="52"/>
  <c r="N73" i="52"/>
  <c r="M73" i="52"/>
  <c r="L73" i="52"/>
  <c r="W72" i="52"/>
  <c r="O72" i="52"/>
  <c r="W71" i="52"/>
  <c r="Z71" i="52" s="1"/>
  <c r="O71" i="52"/>
  <c r="W70" i="52"/>
  <c r="O70" i="52"/>
  <c r="O69" i="52" s="1"/>
  <c r="V69" i="52"/>
  <c r="U69" i="52"/>
  <c r="T69" i="52"/>
  <c r="S69" i="52"/>
  <c r="R69" i="52"/>
  <c r="Q69" i="52"/>
  <c r="P69" i="52"/>
  <c r="W69" i="52" s="1"/>
  <c r="N69" i="52"/>
  <c r="M69" i="52"/>
  <c r="L69" i="52"/>
  <c r="W68" i="52"/>
  <c r="O68" i="52"/>
  <c r="W67" i="52"/>
  <c r="O67" i="52"/>
  <c r="O65" i="52" s="1"/>
  <c r="W66" i="52"/>
  <c r="O66" i="52"/>
  <c r="V65" i="52"/>
  <c r="U65" i="52"/>
  <c r="T65" i="52"/>
  <c r="S65" i="52"/>
  <c r="R65" i="52"/>
  <c r="Q65" i="52"/>
  <c r="W65" i="52" s="1"/>
  <c r="P65" i="52"/>
  <c r="N65" i="52"/>
  <c r="M65" i="52"/>
  <c r="L65" i="52"/>
  <c r="W64" i="52"/>
  <c r="O64" i="52"/>
  <c r="W63" i="52"/>
  <c r="O63" i="52"/>
  <c r="W62" i="52"/>
  <c r="O62" i="52"/>
  <c r="V61" i="52"/>
  <c r="U61" i="52"/>
  <c r="T61" i="52"/>
  <c r="S61" i="52"/>
  <c r="R61" i="52"/>
  <c r="Q61" i="52"/>
  <c r="P61" i="52"/>
  <c r="O61" i="52"/>
  <c r="N61" i="52"/>
  <c r="M61" i="52"/>
  <c r="L61" i="52"/>
  <c r="Q60" i="52"/>
  <c r="O60" i="52"/>
  <c r="P60" i="52" s="1"/>
  <c r="O59" i="52"/>
  <c r="V58" i="52"/>
  <c r="R58" i="52"/>
  <c r="O58" i="52"/>
  <c r="Q58" i="52" s="1"/>
  <c r="U57" i="52"/>
  <c r="T57" i="52"/>
  <c r="S57" i="52"/>
  <c r="N57" i="52"/>
  <c r="M57" i="52"/>
  <c r="L57" i="52"/>
  <c r="O56" i="52"/>
  <c r="Q56" i="52" s="1"/>
  <c r="O55" i="52"/>
  <c r="V54" i="52"/>
  <c r="O54" i="52"/>
  <c r="U53" i="52"/>
  <c r="T53" i="52"/>
  <c r="S53" i="52"/>
  <c r="N53" i="52"/>
  <c r="M53" i="52"/>
  <c r="L53" i="52"/>
  <c r="V52" i="52"/>
  <c r="O52" i="52"/>
  <c r="V51" i="52"/>
  <c r="O51" i="52"/>
  <c r="O49" i="52" s="1"/>
  <c r="V50" i="52"/>
  <c r="O50" i="52"/>
  <c r="R50" i="52" s="1"/>
  <c r="U49" i="52"/>
  <c r="T49" i="52"/>
  <c r="S49" i="52"/>
  <c r="N49" i="52"/>
  <c r="M49" i="52"/>
  <c r="L49" i="52"/>
  <c r="W48" i="52"/>
  <c r="V48" i="52"/>
  <c r="O48" i="52"/>
  <c r="Z48" i="52" s="1"/>
  <c r="V47" i="52"/>
  <c r="O47" i="52"/>
  <c r="O45" i="52" s="1"/>
  <c r="V46" i="52"/>
  <c r="O46" i="52"/>
  <c r="U45" i="52"/>
  <c r="T45" i="52"/>
  <c r="S45" i="52"/>
  <c r="N45" i="52"/>
  <c r="M45" i="52"/>
  <c r="L45" i="52"/>
  <c r="W44" i="52"/>
  <c r="O44" i="52"/>
  <c r="W43" i="52"/>
  <c r="Z43" i="52" s="1"/>
  <c r="O43" i="52"/>
  <c r="V42" i="52"/>
  <c r="O42" i="52"/>
  <c r="U41" i="52"/>
  <c r="V41" i="52" s="1"/>
  <c r="T41" i="52"/>
  <c r="S41" i="52"/>
  <c r="N41" i="52"/>
  <c r="M41" i="52"/>
  <c r="L41" i="52"/>
  <c r="W40" i="52"/>
  <c r="V40" i="52"/>
  <c r="O40" i="52"/>
  <c r="W39" i="52"/>
  <c r="Z39" i="52" s="1"/>
  <c r="V39" i="52"/>
  <c r="O39" i="52"/>
  <c r="O37" i="52" s="1"/>
  <c r="W38" i="52"/>
  <c r="Z38" i="52" s="1"/>
  <c r="V38" i="52"/>
  <c r="O38" i="52"/>
  <c r="U37" i="52"/>
  <c r="T37" i="52"/>
  <c r="T36" i="52" s="1"/>
  <c r="S37" i="52"/>
  <c r="R37" i="52"/>
  <c r="Q37" i="52"/>
  <c r="P37" i="52"/>
  <c r="W37" i="52" s="1"/>
  <c r="N37" i="52"/>
  <c r="M37" i="52"/>
  <c r="L37" i="52"/>
  <c r="W35" i="52"/>
  <c r="O35" i="52"/>
  <c r="W34" i="52"/>
  <c r="Z34" i="52" s="1"/>
  <c r="O34" i="52"/>
  <c r="W33" i="52"/>
  <c r="O33" i="52"/>
  <c r="O32" i="52" s="1"/>
  <c r="V32" i="52"/>
  <c r="U32" i="52"/>
  <c r="T32" i="52"/>
  <c r="S32" i="52"/>
  <c r="R32" i="52"/>
  <c r="Q32" i="52"/>
  <c r="P32" i="52"/>
  <c r="N32" i="52"/>
  <c r="M32" i="52"/>
  <c r="L32" i="52"/>
  <c r="W31" i="52"/>
  <c r="O31" i="52"/>
  <c r="W30" i="52"/>
  <c r="O30" i="52"/>
  <c r="V29" i="52"/>
  <c r="O29" i="52"/>
  <c r="U28" i="52"/>
  <c r="T28" i="52"/>
  <c r="T27" i="52" s="1"/>
  <c r="T26" i="52" s="1"/>
  <c r="T25" i="52" s="1"/>
  <c r="S28" i="52"/>
  <c r="N28" i="52"/>
  <c r="M28" i="52"/>
  <c r="M27" i="52" s="1"/>
  <c r="M26" i="52" s="1"/>
  <c r="M25" i="52" s="1"/>
  <c r="L28" i="52"/>
  <c r="L27" i="52" s="1"/>
  <c r="L26" i="52" s="1"/>
  <c r="L25" i="52" s="1"/>
  <c r="W23" i="52"/>
  <c r="O23" i="52"/>
  <c r="W22" i="52"/>
  <c r="O22" i="52"/>
  <c r="W21" i="52"/>
  <c r="O21" i="52"/>
  <c r="O20" i="52" s="1"/>
  <c r="V20" i="52"/>
  <c r="U20" i="52"/>
  <c r="T20" i="52"/>
  <c r="S20" i="52"/>
  <c r="R20" i="52"/>
  <c r="Q20" i="52"/>
  <c r="P20" i="52"/>
  <c r="N20" i="52"/>
  <c r="M20" i="52"/>
  <c r="L20" i="52"/>
  <c r="V19" i="52"/>
  <c r="O19" i="52"/>
  <c r="P19" i="52" s="1"/>
  <c r="P16" i="52" s="1"/>
  <c r="V18" i="52"/>
  <c r="O18" i="52"/>
  <c r="V17" i="52"/>
  <c r="O17" i="52"/>
  <c r="U16" i="52"/>
  <c r="T16" i="52"/>
  <c r="S16" i="52"/>
  <c r="R16" i="52"/>
  <c r="N16" i="52"/>
  <c r="M16" i="52"/>
  <c r="L16" i="52"/>
  <c r="V15" i="52"/>
  <c r="O15" i="52"/>
  <c r="Q15" i="52" s="1"/>
  <c r="V14" i="52"/>
  <c r="O14" i="52"/>
  <c r="V13" i="52"/>
  <c r="O13" i="52"/>
  <c r="Q13" i="52" s="1"/>
  <c r="Q12" i="52" s="1"/>
  <c r="V12" i="52"/>
  <c r="U12" i="52"/>
  <c r="T12" i="52"/>
  <c r="S12" i="52"/>
  <c r="S11" i="52" s="1"/>
  <c r="S10" i="52" s="1"/>
  <c r="S9" i="52" s="1"/>
  <c r="R12" i="52"/>
  <c r="R11" i="52" s="1"/>
  <c r="R10" i="52" s="1"/>
  <c r="R9" i="52" s="1"/>
  <c r="N12" i="52"/>
  <c r="M12" i="52"/>
  <c r="L12" i="52"/>
  <c r="L11" i="52" s="1"/>
  <c r="L10" i="52" s="1"/>
  <c r="L9" i="52" s="1"/>
  <c r="CB192" i="54" l="1"/>
  <c r="CF192" i="54" s="1"/>
  <c r="E192" i="54"/>
  <c r="E201" i="54"/>
  <c r="CB201" i="54"/>
  <c r="CF201" i="54" s="1"/>
  <c r="CB189" i="54"/>
  <c r="CF189" i="54" s="1"/>
  <c r="E189" i="54"/>
  <c r="CC184" i="54"/>
  <c r="CG184" i="54" s="1"/>
  <c r="F184" i="54"/>
  <c r="CD184" i="54" s="1"/>
  <c r="CH184" i="54" s="1"/>
  <c r="CC163" i="54"/>
  <c r="F163" i="54"/>
  <c r="CD163" i="54" s="1"/>
  <c r="CC191" i="54"/>
  <c r="F191" i="54"/>
  <c r="CD191" i="54" s="1"/>
  <c r="F195" i="54"/>
  <c r="CD195" i="54" s="1"/>
  <c r="CC195" i="54"/>
  <c r="F208" i="54"/>
  <c r="CD208" i="54" s="1"/>
  <c r="CH208" i="54" s="1"/>
  <c r="CC208" i="54"/>
  <c r="CG208" i="54" s="1"/>
  <c r="CB207" i="54"/>
  <c r="E207" i="54"/>
  <c r="CB129" i="54"/>
  <c r="CF129" i="54" s="1"/>
  <c r="E129" i="54"/>
  <c r="CB142" i="54"/>
  <c r="CF142" i="54" s="1"/>
  <c r="E142" i="54"/>
  <c r="CF182" i="54"/>
  <c r="CB108" i="54"/>
  <c r="CF108" i="54" s="1"/>
  <c r="E108" i="54"/>
  <c r="CB89" i="54"/>
  <c r="CF89" i="54" s="1"/>
  <c r="E89" i="54"/>
  <c r="CB67" i="54"/>
  <c r="CF67" i="54" s="1"/>
  <c r="E67" i="54"/>
  <c r="CC153" i="54"/>
  <c r="CG153" i="54" s="1"/>
  <c r="F153" i="54"/>
  <c r="CD153" i="54" s="1"/>
  <c r="CH153" i="54" s="1"/>
  <c r="CB33" i="54"/>
  <c r="CF33" i="54" s="1"/>
  <c r="E33" i="54"/>
  <c r="CC154" i="54"/>
  <c r="CG154" i="54" s="1"/>
  <c r="F154" i="54"/>
  <c r="CD154" i="54" s="1"/>
  <c r="CH154" i="54" s="1"/>
  <c r="CF80" i="54"/>
  <c r="CA122" i="54"/>
  <c r="CE122" i="54" s="1"/>
  <c r="CE123" i="54"/>
  <c r="E56" i="54"/>
  <c r="CB56" i="54"/>
  <c r="CF56" i="54" s="1"/>
  <c r="H37" i="54"/>
  <c r="CB37" i="54" s="1"/>
  <c r="CF37" i="54" s="1"/>
  <c r="CA37" i="54"/>
  <c r="CE37" i="54" s="1"/>
  <c r="CC3" i="54"/>
  <c r="F3" i="54"/>
  <c r="CD3" i="54" s="1"/>
  <c r="E185" i="54"/>
  <c r="CB185" i="54"/>
  <c r="CF185" i="54" s="1"/>
  <c r="CB187" i="54"/>
  <c r="CF187" i="54" s="1"/>
  <c r="E187" i="54"/>
  <c r="CB159" i="54"/>
  <c r="CF159" i="54" s="1"/>
  <c r="E159" i="54"/>
  <c r="CC204" i="54"/>
  <c r="CG204" i="54" s="1"/>
  <c r="F204" i="54"/>
  <c r="CD204" i="54" s="1"/>
  <c r="CH204" i="54" s="1"/>
  <c r="CA206" i="54"/>
  <c r="CE206" i="54" s="1"/>
  <c r="CE207" i="54"/>
  <c r="E118" i="54"/>
  <c r="CB118" i="54"/>
  <c r="CC128" i="54"/>
  <c r="F128" i="54"/>
  <c r="CA136" i="54"/>
  <c r="CE136" i="54" s="1"/>
  <c r="CF66" i="54"/>
  <c r="CB63" i="54"/>
  <c r="CF63" i="54" s="1"/>
  <c r="E120" i="54"/>
  <c r="CB120" i="54"/>
  <c r="CF120" i="54" s="1"/>
  <c r="CB31" i="54"/>
  <c r="E31" i="54"/>
  <c r="CC141" i="54"/>
  <c r="CG141" i="54" s="1"/>
  <c r="F141" i="54"/>
  <c r="CD141" i="54" s="1"/>
  <c r="CH141" i="54" s="1"/>
  <c r="CF50" i="54"/>
  <c r="CC57" i="54"/>
  <c r="CG57" i="54" s="1"/>
  <c r="F57" i="54"/>
  <c r="CD57" i="54" s="1"/>
  <c r="CH57" i="54" s="1"/>
  <c r="F125" i="54"/>
  <c r="CD125" i="54" s="1"/>
  <c r="CC125" i="54"/>
  <c r="CG125" i="54" s="1"/>
  <c r="G43" i="54"/>
  <c r="CD43" i="54"/>
  <c r="CH43" i="54" s="1"/>
  <c r="CB51" i="54"/>
  <c r="CF51" i="54" s="1"/>
  <c r="E51" i="54"/>
  <c r="CC51" i="54" s="1"/>
  <c r="CC46" i="54"/>
  <c r="F46" i="54"/>
  <c r="CD46" i="54" s="1"/>
  <c r="G39" i="54"/>
  <c r="CD39" i="54"/>
  <c r="CH39" i="54" s="1"/>
  <c r="CC193" i="54"/>
  <c r="CG193" i="54" s="1"/>
  <c r="F193" i="54"/>
  <c r="CD193" i="54" s="1"/>
  <c r="CH193" i="54" s="1"/>
  <c r="E172" i="54"/>
  <c r="CB172" i="54"/>
  <c r="CF172" i="54" s="1"/>
  <c r="CC202" i="54"/>
  <c r="CG202" i="54" s="1"/>
  <c r="F202" i="54"/>
  <c r="CD202" i="54" s="1"/>
  <c r="CH202" i="54" s="1"/>
  <c r="CF174" i="54"/>
  <c r="E176" i="54"/>
  <c r="CB176" i="54"/>
  <c r="CF176" i="54" s="1"/>
  <c r="CF200" i="54"/>
  <c r="F197" i="54"/>
  <c r="CD197" i="54" s="1"/>
  <c r="CH197" i="54" s="1"/>
  <c r="CC197" i="54"/>
  <c r="CG197" i="54" s="1"/>
  <c r="E75" i="54"/>
  <c r="CB75" i="54"/>
  <c r="CF75" i="54" s="1"/>
  <c r="CC78" i="54"/>
  <c r="CG78" i="54" s="1"/>
  <c r="F78" i="54"/>
  <c r="CD78" i="54" s="1"/>
  <c r="CH78" i="54" s="1"/>
  <c r="CF61" i="54"/>
  <c r="CB58" i="54"/>
  <c r="CF58" i="54" s="1"/>
  <c r="CG148" i="54"/>
  <c r="CB26" i="54"/>
  <c r="CF26" i="54" s="1"/>
  <c r="E26" i="54"/>
  <c r="CC26" i="54" s="1"/>
  <c r="CG26" i="54" s="1"/>
  <c r="CF98" i="54"/>
  <c r="CE54" i="54"/>
  <c r="CA53" i="54"/>
  <c r="CE53" i="54" s="1"/>
  <c r="E183" i="54"/>
  <c r="CB183" i="54"/>
  <c r="CF183" i="54" s="1"/>
  <c r="CB161" i="54"/>
  <c r="CF161" i="54" s="1"/>
  <c r="E161" i="54"/>
  <c r="CB81" i="54"/>
  <c r="CF81" i="54" s="1"/>
  <c r="E81" i="54"/>
  <c r="E170" i="54"/>
  <c r="CB170" i="54"/>
  <c r="CF170" i="54" s="1"/>
  <c r="CC171" i="54"/>
  <c r="CG171" i="54" s="1"/>
  <c r="F171" i="54"/>
  <c r="CD171" i="54" s="1"/>
  <c r="CH171" i="54" s="1"/>
  <c r="D144" i="54"/>
  <c r="CA144" i="54"/>
  <c r="CC174" i="54"/>
  <c r="F174" i="54"/>
  <c r="CD174" i="54" s="1"/>
  <c r="E135" i="54"/>
  <c r="CB135" i="54"/>
  <c r="CF135" i="54" s="1"/>
  <c r="CC178" i="54"/>
  <c r="CG178" i="54" s="1"/>
  <c r="F178" i="54"/>
  <c r="CD178" i="54" s="1"/>
  <c r="CH178" i="54" s="1"/>
  <c r="CA181" i="54"/>
  <c r="CE181" i="54" s="1"/>
  <c r="CB177" i="54"/>
  <c r="CF177" i="54" s="1"/>
  <c r="E177" i="54"/>
  <c r="CB104" i="54"/>
  <c r="E104" i="54"/>
  <c r="CC146" i="54"/>
  <c r="CG146" i="54" s="1"/>
  <c r="F146" i="54"/>
  <c r="CD146" i="54" s="1"/>
  <c r="CH146" i="54" s="1"/>
  <c r="CB110" i="54"/>
  <c r="CF110" i="54" s="1"/>
  <c r="E110" i="54"/>
  <c r="CA127" i="54"/>
  <c r="CE127" i="54" s="1"/>
  <c r="E73" i="54"/>
  <c r="CB73" i="54"/>
  <c r="CF73" i="54" s="1"/>
  <c r="CB93" i="54"/>
  <c r="CF93" i="54" s="1"/>
  <c r="E93" i="54"/>
  <c r="CC76" i="54"/>
  <c r="CG76" i="54" s="1"/>
  <c r="F76" i="54"/>
  <c r="CD76" i="54" s="1"/>
  <c r="CH76" i="54" s="1"/>
  <c r="CB140" i="54"/>
  <c r="CF140" i="54" s="1"/>
  <c r="E140" i="54"/>
  <c r="CB83" i="54"/>
  <c r="CF83" i="54" s="1"/>
  <c r="E83" i="54"/>
  <c r="CC82" i="54"/>
  <c r="CG82" i="54" s="1"/>
  <c r="F82" i="54"/>
  <c r="CD82" i="54" s="1"/>
  <c r="CH82" i="54" s="1"/>
  <c r="CB14" i="54"/>
  <c r="CF14" i="54" s="1"/>
  <c r="E14" i="54"/>
  <c r="E54" i="54"/>
  <c r="CB54" i="54"/>
  <c r="F36" i="54"/>
  <c r="CC36" i="54"/>
  <c r="F13" i="54"/>
  <c r="CD13" i="54" s="1"/>
  <c r="CH13" i="54" s="1"/>
  <c r="CC13" i="54"/>
  <c r="CG13" i="54" s="1"/>
  <c r="CA45" i="54"/>
  <c r="CE45" i="54" s="1"/>
  <c r="H41" i="54"/>
  <c r="CB41" i="54" s="1"/>
  <c r="CF41" i="54" s="1"/>
  <c r="CA41" i="54"/>
  <c r="CE41" i="54" s="1"/>
  <c r="F40" i="54"/>
  <c r="CC40" i="54"/>
  <c r="CG40" i="54" s="1"/>
  <c r="CC48" i="54"/>
  <c r="CG48" i="54" s="1"/>
  <c r="F48" i="54"/>
  <c r="CD48" i="54" s="1"/>
  <c r="CH48" i="54" s="1"/>
  <c r="CB138" i="54"/>
  <c r="CF138" i="54" s="1"/>
  <c r="E138" i="54"/>
  <c r="CB95" i="54"/>
  <c r="CF95" i="54" s="1"/>
  <c r="E95" i="54"/>
  <c r="CC98" i="54"/>
  <c r="F98" i="54"/>
  <c r="CD98" i="54" s="1"/>
  <c r="CF46" i="54"/>
  <c r="CB45" i="54"/>
  <c r="CF45" i="54" s="1"/>
  <c r="E168" i="54"/>
  <c r="CB168" i="54"/>
  <c r="CF168" i="54" s="1"/>
  <c r="CC169" i="54"/>
  <c r="CG169" i="54" s="1"/>
  <c r="F169" i="54"/>
  <c r="CD169" i="54" s="1"/>
  <c r="CH169" i="54" s="1"/>
  <c r="CB196" i="54"/>
  <c r="CF196" i="54" s="1"/>
  <c r="E196" i="54"/>
  <c r="CB209" i="54"/>
  <c r="CF209" i="54" s="1"/>
  <c r="E209" i="54"/>
  <c r="E133" i="54"/>
  <c r="CB133" i="54"/>
  <c r="CF133" i="54" s="1"/>
  <c r="CC149" i="54"/>
  <c r="CG149" i="54" s="1"/>
  <c r="F149" i="54"/>
  <c r="CD149" i="54" s="1"/>
  <c r="CH149" i="54" s="1"/>
  <c r="E71" i="54"/>
  <c r="CB71" i="54"/>
  <c r="CF71" i="54" s="1"/>
  <c r="CB145" i="54"/>
  <c r="CF145" i="54" s="1"/>
  <c r="E145" i="54"/>
  <c r="CC74" i="54"/>
  <c r="CG74" i="54" s="1"/>
  <c r="F74" i="54"/>
  <c r="CD74" i="54" s="1"/>
  <c r="CH74" i="54" s="1"/>
  <c r="CC160" i="54"/>
  <c r="CG160" i="54" s="1"/>
  <c r="F160" i="54"/>
  <c r="CD160" i="54" s="1"/>
  <c r="CH160" i="54" s="1"/>
  <c r="CB12" i="54"/>
  <c r="E12" i="54"/>
  <c r="CA79" i="54"/>
  <c r="CE79" i="54" s="1"/>
  <c r="CC84" i="54"/>
  <c r="CG84" i="54" s="1"/>
  <c r="F84" i="54"/>
  <c r="CD84" i="54" s="1"/>
  <c r="CH84" i="54" s="1"/>
  <c r="CC137" i="54"/>
  <c r="F137" i="54"/>
  <c r="CD137" i="54" s="1"/>
  <c r="CG61" i="54"/>
  <c r="CE24" i="54"/>
  <c r="CA23" i="54"/>
  <c r="CE23" i="54" s="1"/>
  <c r="CB2" i="54"/>
  <c r="CA117" i="54"/>
  <c r="CE117" i="54" s="1"/>
  <c r="CE118" i="54"/>
  <c r="E77" i="54"/>
  <c r="CB77" i="54"/>
  <c r="CF77" i="54" s="1"/>
  <c r="CB87" i="54"/>
  <c r="E87" i="54"/>
  <c r="CB62" i="54"/>
  <c r="CF62" i="54" s="1"/>
  <c r="E62" i="54"/>
  <c r="CC151" i="54"/>
  <c r="CG151" i="54" s="1"/>
  <c r="F151" i="54"/>
  <c r="CD151" i="54" s="1"/>
  <c r="CH151" i="54" s="1"/>
  <c r="E205" i="54"/>
  <c r="CB205" i="54"/>
  <c r="CF205" i="54" s="1"/>
  <c r="E166" i="54"/>
  <c r="CB166" i="54"/>
  <c r="CF166" i="54" s="1"/>
  <c r="CC167" i="54"/>
  <c r="CG167" i="54" s="1"/>
  <c r="F167" i="54"/>
  <c r="CD167" i="54" s="1"/>
  <c r="CH167" i="54" s="1"/>
  <c r="E131" i="54"/>
  <c r="CB131" i="54"/>
  <c r="CC158" i="54"/>
  <c r="CG158" i="54" s="1"/>
  <c r="F158" i="54"/>
  <c r="CD158" i="54" s="1"/>
  <c r="CH158" i="54" s="1"/>
  <c r="CB175" i="54"/>
  <c r="CF175" i="54" s="1"/>
  <c r="E175" i="54"/>
  <c r="CB157" i="54"/>
  <c r="CF157" i="54" s="1"/>
  <c r="E157" i="54"/>
  <c r="CC139" i="54"/>
  <c r="CG139" i="54" s="1"/>
  <c r="F139" i="54"/>
  <c r="CD139" i="54" s="1"/>
  <c r="CH139" i="54" s="1"/>
  <c r="E69" i="54"/>
  <c r="CB69" i="54"/>
  <c r="CB91" i="54"/>
  <c r="CF91" i="54" s="1"/>
  <c r="E91" i="54"/>
  <c r="CC72" i="54"/>
  <c r="CG72" i="54" s="1"/>
  <c r="F72" i="54"/>
  <c r="CD72" i="54" s="1"/>
  <c r="CH72" i="54" s="1"/>
  <c r="CC55" i="54"/>
  <c r="CG55" i="54" s="1"/>
  <c r="F55" i="54"/>
  <c r="CD55" i="54" s="1"/>
  <c r="CH55" i="54" s="1"/>
  <c r="CF137" i="54"/>
  <c r="CB136" i="54"/>
  <c r="CF136" i="54" s="1"/>
  <c r="CH61" i="54"/>
  <c r="E24" i="54"/>
  <c r="CC24" i="54" s="1"/>
  <c r="CB24" i="54"/>
  <c r="CC200" i="54"/>
  <c r="F200" i="54"/>
  <c r="CD200" i="54" s="1"/>
  <c r="CF128" i="54"/>
  <c r="CB127" i="54"/>
  <c r="CF127" i="54" s="1"/>
  <c r="CH148" i="54"/>
  <c r="CC100" i="54"/>
  <c r="CG100" i="54" s="1"/>
  <c r="F100" i="54"/>
  <c r="CD100" i="54" s="1"/>
  <c r="CH100" i="54" s="1"/>
  <c r="CA49" i="54"/>
  <c r="CE49" i="54" s="1"/>
  <c r="F44" i="54"/>
  <c r="CC44" i="54"/>
  <c r="CG44" i="54" s="1"/>
  <c r="E42" i="54"/>
  <c r="CB99" i="54"/>
  <c r="CF99" i="54" s="1"/>
  <c r="E99" i="54"/>
  <c r="E203" i="54"/>
  <c r="CB203" i="54"/>
  <c r="CF203" i="54" s="1"/>
  <c r="E164" i="54"/>
  <c r="CB164" i="54"/>
  <c r="F210" i="54"/>
  <c r="CD210" i="54" s="1"/>
  <c r="CH210" i="54" s="1"/>
  <c r="CC210" i="54"/>
  <c r="CG210" i="54" s="1"/>
  <c r="CC165" i="54"/>
  <c r="CG165" i="54" s="1"/>
  <c r="F165" i="54"/>
  <c r="CD165" i="54" s="1"/>
  <c r="CH165" i="54" s="1"/>
  <c r="CF191" i="54"/>
  <c r="CB190" i="54"/>
  <c r="CF190" i="54" s="1"/>
  <c r="CA194" i="54"/>
  <c r="CE194" i="54" s="1"/>
  <c r="CF195" i="54"/>
  <c r="CB194" i="54"/>
  <c r="CF194" i="54" s="1"/>
  <c r="CC155" i="54"/>
  <c r="CG155" i="54" s="1"/>
  <c r="F155" i="54"/>
  <c r="CD155" i="54" s="1"/>
  <c r="CH155" i="54" s="1"/>
  <c r="CB198" i="54"/>
  <c r="CF198" i="54" s="1"/>
  <c r="E198" i="54"/>
  <c r="CA147" i="54"/>
  <c r="CE147" i="54" s="1"/>
  <c r="F115" i="54"/>
  <c r="CD115" i="54" s="1"/>
  <c r="CH115" i="54" s="1"/>
  <c r="CC115" i="54"/>
  <c r="CG115" i="54" s="1"/>
  <c r="CC182" i="54"/>
  <c r="F182" i="54"/>
  <c r="CD182" i="54" s="1"/>
  <c r="CH182" i="54" s="1"/>
  <c r="CC70" i="54"/>
  <c r="CG70" i="54" s="1"/>
  <c r="F70" i="54"/>
  <c r="CD70" i="54" s="1"/>
  <c r="CH70" i="54" s="1"/>
  <c r="CC80" i="54"/>
  <c r="F80" i="54"/>
  <c r="CD80" i="54" s="1"/>
  <c r="CB123" i="54"/>
  <c r="E123" i="54"/>
  <c r="CC7" i="54"/>
  <c r="CG7" i="54" s="1"/>
  <c r="F7" i="54"/>
  <c r="CD7" i="54" s="1"/>
  <c r="CH7" i="54" s="1"/>
  <c r="CB47" i="54"/>
  <c r="CF47" i="54" s="1"/>
  <c r="E47" i="54"/>
  <c r="E38" i="54"/>
  <c r="BV50" i="54"/>
  <c r="CD51" i="54"/>
  <c r="CH51" i="54" s="1"/>
  <c r="I111" i="53"/>
  <c r="Q51" i="53"/>
  <c r="G80" i="53"/>
  <c r="G50" i="53" s="1"/>
  <c r="U90" i="53"/>
  <c r="L139" i="53"/>
  <c r="G153" i="53"/>
  <c r="O153" i="53"/>
  <c r="R23" i="53"/>
  <c r="G26" i="53"/>
  <c r="O26" i="53"/>
  <c r="C39" i="53"/>
  <c r="L51" i="53"/>
  <c r="E12" i="53"/>
  <c r="K4" i="53"/>
  <c r="M26" i="53"/>
  <c r="U44" i="53"/>
  <c r="E61" i="53"/>
  <c r="E60" i="53" s="1"/>
  <c r="O93" i="53"/>
  <c r="T112" i="53"/>
  <c r="N124" i="53"/>
  <c r="N128" i="53"/>
  <c r="I139" i="53"/>
  <c r="G152" i="53"/>
  <c r="B169" i="53"/>
  <c r="B168" i="53" s="1"/>
  <c r="B187" i="53"/>
  <c r="E195" i="53"/>
  <c r="E194" i="53" s="1"/>
  <c r="U194" i="53" s="1"/>
  <c r="D208" i="53"/>
  <c r="C26" i="53"/>
  <c r="K26" i="53"/>
  <c r="P51" i="53"/>
  <c r="M4" i="53"/>
  <c r="B12" i="53"/>
  <c r="C53" i="53"/>
  <c r="D65" i="53"/>
  <c r="T65" i="53" s="1"/>
  <c r="E69" i="53"/>
  <c r="E68" i="53" s="1"/>
  <c r="U68" i="53" s="1"/>
  <c r="E112" i="53"/>
  <c r="E111" i="53" s="1"/>
  <c r="B163" i="53"/>
  <c r="R163" i="53" s="1"/>
  <c r="W163" i="53" s="1"/>
  <c r="E177" i="53"/>
  <c r="C187" i="53"/>
  <c r="C186" i="53" s="1"/>
  <c r="S186" i="53" s="1"/>
  <c r="B236" i="53"/>
  <c r="V512" i="52"/>
  <c r="M11" i="52"/>
  <c r="T11" i="52"/>
  <c r="T10" i="52" s="1"/>
  <c r="T9" i="52" s="1"/>
  <c r="P15" i="52"/>
  <c r="Z22" i="52"/>
  <c r="U27" i="52"/>
  <c r="Z30" i="52"/>
  <c r="L36" i="52"/>
  <c r="P47" i="52"/>
  <c r="R60" i="52"/>
  <c r="Z82" i="52"/>
  <c r="Z120" i="52"/>
  <c r="Z123" i="52"/>
  <c r="Z125" i="52"/>
  <c r="O143" i="52"/>
  <c r="Z151" i="52"/>
  <c r="Z153" i="52"/>
  <c r="R188" i="52"/>
  <c r="R187" i="52" s="1"/>
  <c r="Z192" i="52"/>
  <c r="Z222" i="52"/>
  <c r="T229" i="52"/>
  <c r="V241" i="52"/>
  <c r="V249" i="52"/>
  <c r="N254" i="52"/>
  <c r="V281" i="52"/>
  <c r="L294" i="52"/>
  <c r="U294" i="52"/>
  <c r="M353" i="52"/>
  <c r="V367" i="52"/>
  <c r="V387" i="52"/>
  <c r="V403" i="52"/>
  <c r="O12" i="52"/>
  <c r="Z31" i="52"/>
  <c r="O57" i="52"/>
  <c r="Z66" i="52"/>
  <c r="Z81" i="52"/>
  <c r="V91" i="52"/>
  <c r="L102" i="52"/>
  <c r="Q102" i="52"/>
  <c r="U102" i="52"/>
  <c r="Z117" i="52"/>
  <c r="Z124" i="52"/>
  <c r="N147" i="52"/>
  <c r="V147" i="52"/>
  <c r="Z150" i="52"/>
  <c r="Z164" i="52"/>
  <c r="Z182" i="52"/>
  <c r="Z186" i="52"/>
  <c r="Z202" i="52"/>
  <c r="Z213" i="52"/>
  <c r="Z217" i="52"/>
  <c r="Z226" i="52"/>
  <c r="V245" i="52"/>
  <c r="Z246" i="52"/>
  <c r="Z257" i="52"/>
  <c r="U263" i="52"/>
  <c r="U254" i="52" s="1"/>
  <c r="V254" i="52" s="1"/>
  <c r="T263" i="52"/>
  <c r="Z265" i="52"/>
  <c r="Z270" i="52"/>
  <c r="Z280" i="52"/>
  <c r="M285" i="52"/>
  <c r="R285" i="52"/>
  <c r="Z289" i="52"/>
  <c r="T285" i="52"/>
  <c r="M294" i="52"/>
  <c r="Z310" i="52"/>
  <c r="Z318" i="52"/>
  <c r="Z323" i="52"/>
  <c r="Z332" i="52"/>
  <c r="Z341" i="52"/>
  <c r="Z350" i="52"/>
  <c r="P353" i="52"/>
  <c r="P352" i="52" s="1"/>
  <c r="V363" i="52"/>
  <c r="Z364" i="52"/>
  <c r="N385" i="52"/>
  <c r="V400" i="52"/>
  <c r="Z402" i="52"/>
  <c r="Z419" i="52"/>
  <c r="Z427" i="52"/>
  <c r="Z430" i="52"/>
  <c r="Z432" i="52"/>
  <c r="Z441" i="52"/>
  <c r="Z495" i="52"/>
  <c r="Z503" i="52"/>
  <c r="S36" i="52"/>
  <c r="V49" i="52"/>
  <c r="O83" i="52"/>
  <c r="Z83" i="52" s="1"/>
  <c r="R102" i="52"/>
  <c r="R101" i="52" s="1"/>
  <c r="Z131" i="52"/>
  <c r="O159" i="52"/>
  <c r="Z159" i="52"/>
  <c r="U147" i="52"/>
  <c r="Z171" i="52"/>
  <c r="O201" i="52"/>
  <c r="O200" i="52" s="1"/>
  <c r="O199" i="52" s="1"/>
  <c r="O211" i="52"/>
  <c r="Z214" i="52"/>
  <c r="Z216" i="52"/>
  <c r="O223" i="52"/>
  <c r="Z232" i="52"/>
  <c r="O259" i="52"/>
  <c r="N272" i="52"/>
  <c r="S285" i="52"/>
  <c r="Q285" i="52"/>
  <c r="Z297" i="52"/>
  <c r="Z305" i="52"/>
  <c r="P294" i="52"/>
  <c r="Z316" i="52"/>
  <c r="Z331" i="52"/>
  <c r="Z345" i="52"/>
  <c r="Z349" i="52"/>
  <c r="Z360" i="52"/>
  <c r="O359" i="52"/>
  <c r="Z372" i="52"/>
  <c r="Z375" i="52"/>
  <c r="P385" i="52"/>
  <c r="T385" i="52"/>
  <c r="V385" i="52" s="1"/>
  <c r="Z399" i="52"/>
  <c r="Z417" i="52"/>
  <c r="Z420" i="52"/>
  <c r="Z426" i="52"/>
  <c r="Z438" i="52"/>
  <c r="Z440" i="52"/>
  <c r="Z481" i="52"/>
  <c r="Z485" i="52"/>
  <c r="Z489" i="52"/>
  <c r="Z493" i="52"/>
  <c r="Z496" i="52"/>
  <c r="Z502" i="52"/>
  <c r="Z37" i="52"/>
  <c r="V27" i="52"/>
  <c r="U26" i="52"/>
  <c r="O393" i="52"/>
  <c r="Z394" i="52"/>
  <c r="T105" i="53"/>
  <c r="D104" i="53"/>
  <c r="D103" i="53" s="1"/>
  <c r="U124" i="53"/>
  <c r="Q123" i="53"/>
  <c r="T125" i="53"/>
  <c r="P124" i="53"/>
  <c r="S183" i="53"/>
  <c r="C182" i="53"/>
  <c r="S182" i="53" s="1"/>
  <c r="W32" i="52"/>
  <c r="Z32" i="52" s="1"/>
  <c r="V37" i="52"/>
  <c r="S147" i="52"/>
  <c r="N229" i="52"/>
  <c r="Q229" i="52"/>
  <c r="O249" i="52"/>
  <c r="V255" i="52"/>
  <c r="V295" i="52"/>
  <c r="R294" i="52"/>
  <c r="O387" i="52"/>
  <c r="O477" i="52"/>
  <c r="R149" i="53"/>
  <c r="N148" i="53"/>
  <c r="R148" i="53" s="1"/>
  <c r="Z35" i="52"/>
  <c r="Z72" i="52"/>
  <c r="Z86" i="52"/>
  <c r="Z132" i="52"/>
  <c r="Z136" i="52"/>
  <c r="Z152" i="52"/>
  <c r="Z185" i="52"/>
  <c r="Z203" i="52"/>
  <c r="Z252" i="52"/>
  <c r="S263" i="52"/>
  <c r="S254" i="52" s="1"/>
  <c r="S253" i="52" s="1"/>
  <c r="O268" i="52"/>
  <c r="V290" i="52"/>
  <c r="V315" i="52"/>
  <c r="Z321" i="52"/>
  <c r="Z337" i="52"/>
  <c r="R353" i="52"/>
  <c r="R352" i="52" s="1"/>
  <c r="O356" i="52"/>
  <c r="V409" i="52"/>
  <c r="O412" i="52"/>
  <c r="Z412" i="52" s="1"/>
  <c r="V445" i="52"/>
  <c r="H4" i="53"/>
  <c r="U12" i="53"/>
  <c r="U9" i="53" s="1"/>
  <c r="S14" i="53"/>
  <c r="S19" i="53"/>
  <c r="G4" i="53"/>
  <c r="T57" i="53"/>
  <c r="D56" i="53"/>
  <c r="T56" i="53" s="1"/>
  <c r="S58" i="53"/>
  <c r="C57" i="53"/>
  <c r="C56" i="53" s="1"/>
  <c r="S56" i="53" s="1"/>
  <c r="D64" i="53"/>
  <c r="T64" i="53" s="1"/>
  <c r="R97" i="53"/>
  <c r="B96" i="53"/>
  <c r="G94" i="53"/>
  <c r="S119" i="53"/>
  <c r="R141" i="53"/>
  <c r="B140" i="53"/>
  <c r="Q139" i="53"/>
  <c r="R386" i="52"/>
  <c r="R385" i="52" s="1"/>
  <c r="T103" i="53"/>
  <c r="S113" i="53"/>
  <c r="C112" i="53"/>
  <c r="S112" i="53" s="1"/>
  <c r="U177" i="53"/>
  <c r="E176" i="53"/>
  <c r="U176" i="53" s="1"/>
  <c r="T178" i="53"/>
  <c r="D177" i="53"/>
  <c r="M10" i="52"/>
  <c r="M9" i="52" s="1"/>
  <c r="M36" i="52"/>
  <c r="Z62" i="52"/>
  <c r="M78" i="52"/>
  <c r="M77" i="52" s="1"/>
  <c r="Z177" i="52"/>
  <c r="U230" i="52"/>
  <c r="U229" i="52" s="1"/>
  <c r="V233" i="52"/>
  <c r="Z259" i="52"/>
  <c r="O363" i="52"/>
  <c r="P514" i="52"/>
  <c r="P513" i="52" s="1"/>
  <c r="P512" i="52" s="1"/>
  <c r="O513" i="52"/>
  <c r="U119" i="53"/>
  <c r="S155" i="53"/>
  <c r="C154" i="53"/>
  <c r="S154" i="53" s="1"/>
  <c r="N11" i="52"/>
  <c r="N10" i="52" s="1"/>
  <c r="N9" i="52" s="1"/>
  <c r="P13" i="52"/>
  <c r="P12" i="52" s="1"/>
  <c r="P11" i="52" s="1"/>
  <c r="P10" i="52" s="1"/>
  <c r="P9" i="52" s="1"/>
  <c r="W20" i="52"/>
  <c r="Z20" i="52" s="1"/>
  <c r="N27" i="52"/>
  <c r="N26" i="52" s="1"/>
  <c r="N25" i="52" s="1"/>
  <c r="V28" i="52"/>
  <c r="N36" i="52"/>
  <c r="N102" i="52"/>
  <c r="N101" i="52" s="1"/>
  <c r="Z138" i="52"/>
  <c r="U11" i="52"/>
  <c r="V16" i="52"/>
  <c r="O16" i="52"/>
  <c r="O11" i="52" s="1"/>
  <c r="O10" i="52" s="1"/>
  <c r="O9" i="52" s="1"/>
  <c r="Z23" i="52"/>
  <c r="S27" i="52"/>
  <c r="S26" i="52" s="1"/>
  <c r="S25" i="52" s="1"/>
  <c r="O28" i="52"/>
  <c r="O27" i="52" s="1"/>
  <c r="O26" i="52" s="1"/>
  <c r="O25" i="52" s="1"/>
  <c r="Z40" i="52"/>
  <c r="O41" i="52"/>
  <c r="Q47" i="52"/>
  <c r="R47" i="52"/>
  <c r="R57" i="52"/>
  <c r="Z63" i="52"/>
  <c r="Q78" i="52"/>
  <c r="Q77" i="52" s="1"/>
  <c r="O91" i="52"/>
  <c r="W103" i="52"/>
  <c r="Z103" i="52" s="1"/>
  <c r="T102" i="52"/>
  <c r="Z104" i="52"/>
  <c r="Z113" i="52"/>
  <c r="Z116" i="52"/>
  <c r="Z146" i="52"/>
  <c r="L147" i="52"/>
  <c r="W155" i="52"/>
  <c r="Z166" i="52"/>
  <c r="Z191" i="52"/>
  <c r="L206" i="52"/>
  <c r="L205" i="52" s="1"/>
  <c r="W211" i="52"/>
  <c r="Z211" i="52" s="1"/>
  <c r="R229" i="52"/>
  <c r="O245" i="52"/>
  <c r="Z261" i="52"/>
  <c r="M263" i="52"/>
  <c r="M254" i="52" s="1"/>
  <c r="M253" i="52" s="1"/>
  <c r="R263" i="52"/>
  <c r="R254" i="52" s="1"/>
  <c r="L272" i="52"/>
  <c r="Z278" i="52"/>
  <c r="P285" i="52"/>
  <c r="W285" i="52" s="1"/>
  <c r="Z285" i="52" s="1"/>
  <c r="Z293" i="52"/>
  <c r="O311" i="52"/>
  <c r="Z311" i="52" s="1"/>
  <c r="N353" i="52"/>
  <c r="N352" i="52" s="1"/>
  <c r="Q370" i="52"/>
  <c r="V371" i="52"/>
  <c r="W377" i="52"/>
  <c r="O519" i="52"/>
  <c r="V520" i="52"/>
  <c r="T519" i="52"/>
  <c r="V519" i="52" s="1"/>
  <c r="R6" i="53"/>
  <c r="D26" i="53"/>
  <c r="P26" i="53"/>
  <c r="U31" i="53"/>
  <c r="E26" i="53"/>
  <c r="U26" i="53" s="1"/>
  <c r="H51" i="53"/>
  <c r="H93" i="53"/>
  <c r="D195" i="53"/>
  <c r="V57" i="52"/>
  <c r="Z75" i="52"/>
  <c r="W79" i="52"/>
  <c r="Z80" i="52"/>
  <c r="L78" i="52"/>
  <c r="L77" i="52" s="1"/>
  <c r="S78" i="52"/>
  <c r="S77" i="52" s="1"/>
  <c r="O87" i="52"/>
  <c r="Z89" i="52"/>
  <c r="Z93" i="52"/>
  <c r="O95" i="52"/>
  <c r="M102" i="52"/>
  <c r="O103" i="52"/>
  <c r="O111" i="52"/>
  <c r="Z118" i="52"/>
  <c r="Z121" i="52"/>
  <c r="Z129" i="52"/>
  <c r="W139" i="52"/>
  <c r="Z149" i="52"/>
  <c r="Z157" i="52"/>
  <c r="Z169" i="52"/>
  <c r="Z172" i="52"/>
  <c r="Z176" i="52"/>
  <c r="W183" i="52"/>
  <c r="Z183" i="52" s="1"/>
  <c r="O195" i="52"/>
  <c r="O194" i="52" s="1"/>
  <c r="O188" i="52" s="1"/>
  <c r="W201" i="52"/>
  <c r="S206" i="52"/>
  <c r="S205" i="52" s="1"/>
  <c r="Z209" i="52"/>
  <c r="Z212" i="52"/>
  <c r="Z225" i="52"/>
  <c r="Z231" i="52"/>
  <c r="Z244" i="52"/>
  <c r="Z247" i="52"/>
  <c r="Q254" i="52"/>
  <c r="Z256" i="52"/>
  <c r="Z262" i="52"/>
  <c r="W264" i="52"/>
  <c r="T254" i="52"/>
  <c r="Z266" i="52"/>
  <c r="Z271" i="52"/>
  <c r="O281" i="52"/>
  <c r="Z287" i="52"/>
  <c r="N294" i="52"/>
  <c r="O295" i="52"/>
  <c r="S294" i="52"/>
  <c r="V307" i="52"/>
  <c r="V311" i="52"/>
  <c r="Z322" i="52"/>
  <c r="Z338" i="52"/>
  <c r="O315" i="52"/>
  <c r="Z355" i="52"/>
  <c r="W356" i="52"/>
  <c r="Z356" i="52" s="1"/>
  <c r="Z358" i="52"/>
  <c r="Z366" i="52"/>
  <c r="Z369" i="52"/>
  <c r="O371" i="52"/>
  <c r="Z376" i="52"/>
  <c r="T370" i="52"/>
  <c r="Z379" i="52"/>
  <c r="Z383" i="52"/>
  <c r="W387" i="52"/>
  <c r="Z392" i="52"/>
  <c r="V393" i="52"/>
  <c r="Z395" i="52"/>
  <c r="O400" i="52"/>
  <c r="Z415" i="52"/>
  <c r="Z423" i="52"/>
  <c r="Z431" i="52"/>
  <c r="Z439" i="52"/>
  <c r="O445" i="52"/>
  <c r="Z448" i="52"/>
  <c r="Z452" i="52"/>
  <c r="Z456" i="52"/>
  <c r="Z460" i="52"/>
  <c r="Z464" i="52"/>
  <c r="Z468" i="52"/>
  <c r="Z472" i="52"/>
  <c r="Z476" i="52"/>
  <c r="W477" i="52"/>
  <c r="Z477" i="52" s="1"/>
  <c r="Z479" i="52"/>
  <c r="Z483" i="52"/>
  <c r="Z487" i="52"/>
  <c r="Z491" i="52"/>
  <c r="P520" i="52"/>
  <c r="P519" i="52" s="1"/>
  <c r="U52" i="53"/>
  <c r="S66" i="53"/>
  <c r="C65" i="53"/>
  <c r="D69" i="53"/>
  <c r="T69" i="53" s="1"/>
  <c r="T70" i="53"/>
  <c r="T73" i="53"/>
  <c r="T72" i="53"/>
  <c r="R101" i="53"/>
  <c r="B100" i="53"/>
  <c r="R100" i="53" s="1"/>
  <c r="P93" i="53"/>
  <c r="U155" i="53"/>
  <c r="D163" i="53"/>
  <c r="T163" i="53" s="1"/>
  <c r="T164" i="53"/>
  <c r="T183" i="53"/>
  <c r="D182" i="53"/>
  <c r="T182" i="53" s="1"/>
  <c r="S209" i="53"/>
  <c r="C208" i="53"/>
  <c r="E206" i="53"/>
  <c r="Q57" i="52"/>
  <c r="Z64" i="52"/>
  <c r="W73" i="52"/>
  <c r="O73" i="52"/>
  <c r="U78" i="52"/>
  <c r="U77" i="52" s="1"/>
  <c r="O79" i="52"/>
  <c r="O78" i="52" s="1"/>
  <c r="O77" i="52" s="1"/>
  <c r="V83" i="52"/>
  <c r="Z85" i="52"/>
  <c r="Z90" i="52"/>
  <c r="Z92" i="52"/>
  <c r="R96" i="52"/>
  <c r="R95" i="52" s="1"/>
  <c r="P99" i="52"/>
  <c r="V102" i="52"/>
  <c r="V101" i="52" s="1"/>
  <c r="Z122" i="52"/>
  <c r="O127" i="52"/>
  <c r="Z127" i="52" s="1"/>
  <c r="Z134" i="52"/>
  <c r="Z137" i="52"/>
  <c r="M147" i="52"/>
  <c r="Z154" i="52"/>
  <c r="T147" i="52"/>
  <c r="Z158" i="52"/>
  <c r="O163" i="52"/>
  <c r="Z165" i="52"/>
  <c r="Z178" i="52"/>
  <c r="O179" i="52"/>
  <c r="Z181" i="52"/>
  <c r="M187" i="52"/>
  <c r="N188" i="52"/>
  <c r="V188" i="52"/>
  <c r="Z193" i="52"/>
  <c r="Z197" i="52"/>
  <c r="P200" i="52"/>
  <c r="Z204" i="52"/>
  <c r="W207" i="52"/>
  <c r="Z207" i="52" s="1"/>
  <c r="T206" i="52"/>
  <c r="T205" i="52" s="1"/>
  <c r="T187" i="52" s="1"/>
  <c r="N206" i="52"/>
  <c r="N205" i="52" s="1"/>
  <c r="V206" i="52"/>
  <c r="V205" i="52" s="1"/>
  <c r="Q206" i="52"/>
  <c r="Q205" i="52" s="1"/>
  <c r="Q187" i="52" s="1"/>
  <c r="Z218" i="52"/>
  <c r="O219" i="52"/>
  <c r="L229" i="52"/>
  <c r="O230" i="52"/>
  <c r="W245" i="52"/>
  <c r="Z245" i="52" s="1"/>
  <c r="Z251" i="52"/>
  <c r="V259" i="52"/>
  <c r="Z260" i="52"/>
  <c r="L254" i="52"/>
  <c r="M272" i="52"/>
  <c r="Z276" i="52"/>
  <c r="T272" i="52"/>
  <c r="T253" i="52" s="1"/>
  <c r="T228" i="52" s="1"/>
  <c r="T227" i="52" s="1"/>
  <c r="Z279" i="52"/>
  <c r="O286" i="52"/>
  <c r="Z292" i="52"/>
  <c r="W295" i="52"/>
  <c r="Z295" i="52" s="1"/>
  <c r="Z298" i="52"/>
  <c r="Z300" i="52"/>
  <c r="O303" i="52"/>
  <c r="O307" i="52"/>
  <c r="Z314" i="52"/>
  <c r="Z354" i="52"/>
  <c r="L353" i="52"/>
  <c r="L352" i="52" s="1"/>
  <c r="Q353" i="52"/>
  <c r="Q352" i="52" s="1"/>
  <c r="W352" i="52" s="1"/>
  <c r="V356" i="52"/>
  <c r="Z365" i="52"/>
  <c r="W367" i="52"/>
  <c r="Z367" i="52" s="1"/>
  <c r="Z368" i="52"/>
  <c r="Z374" i="52"/>
  <c r="L370" i="52"/>
  <c r="Z384" i="52"/>
  <c r="L385" i="52"/>
  <c r="Z388" i="52"/>
  <c r="W393" i="52"/>
  <c r="Z393" i="52" s="1"/>
  <c r="O397" i="52"/>
  <c r="Z398" i="52"/>
  <c r="Z405" i="52"/>
  <c r="W412" i="52"/>
  <c r="Z413" i="52"/>
  <c r="Z421" i="52"/>
  <c r="Z429" i="52"/>
  <c r="Z437" i="52"/>
  <c r="Z449" i="52"/>
  <c r="Z453" i="52"/>
  <c r="Z457" i="52"/>
  <c r="Z461" i="52"/>
  <c r="Z465" i="52"/>
  <c r="Z469" i="52"/>
  <c r="Z473" i="52"/>
  <c r="Z478" i="52"/>
  <c r="Z482" i="52"/>
  <c r="Z486" i="52"/>
  <c r="Z490" i="52"/>
  <c r="Z497" i="52"/>
  <c r="Z508" i="52"/>
  <c r="Q511" i="52"/>
  <c r="Q509" i="52" s="1"/>
  <c r="O509" i="52"/>
  <c r="R14" i="53"/>
  <c r="U53" i="53"/>
  <c r="R87" i="53"/>
  <c r="B86" i="53"/>
  <c r="B85" i="53" s="1"/>
  <c r="R85" i="53" s="1"/>
  <c r="U91" i="53"/>
  <c r="T96" i="53"/>
  <c r="D95" i="53"/>
  <c r="T95" i="53" s="1"/>
  <c r="S108" i="53"/>
  <c r="C107" i="53"/>
  <c r="S107" i="53" s="1"/>
  <c r="R112" i="53"/>
  <c r="R124" i="53"/>
  <c r="N123" i="53"/>
  <c r="R123" i="53" s="1"/>
  <c r="O127" i="53"/>
  <c r="S127" i="53" s="1"/>
  <c r="U170" i="53"/>
  <c r="E169" i="53"/>
  <c r="U169" i="53" s="1"/>
  <c r="T173" i="53"/>
  <c r="D172" i="53"/>
  <c r="H181" i="53"/>
  <c r="T200" i="53"/>
  <c r="D199" i="53"/>
  <c r="P206" i="53"/>
  <c r="U236" i="53"/>
  <c r="E235" i="53"/>
  <c r="U235" i="53" s="1"/>
  <c r="Q519" i="52"/>
  <c r="F4" i="53"/>
  <c r="C12" i="53"/>
  <c r="S12" i="53" s="1"/>
  <c r="T14" i="53"/>
  <c r="T19" i="53"/>
  <c r="T44" i="53"/>
  <c r="M39" i="53"/>
  <c r="J51" i="53"/>
  <c r="F51" i="53"/>
  <c r="S74" i="53"/>
  <c r="L80" i="53"/>
  <c r="K80" i="53"/>
  <c r="I94" i="53"/>
  <c r="O124" i="53"/>
  <c r="U141" i="53"/>
  <c r="E140" i="53"/>
  <c r="S142" i="53"/>
  <c r="N139" i="53"/>
  <c r="S163" i="53"/>
  <c r="U174" i="53"/>
  <c r="E173" i="53"/>
  <c r="S187" i="53"/>
  <c r="U188" i="53"/>
  <c r="E187" i="53"/>
  <c r="U198" i="53"/>
  <c r="C199" i="53"/>
  <c r="H206" i="53"/>
  <c r="S212" i="53"/>
  <c r="C211" i="53"/>
  <c r="S211" i="53" s="1"/>
  <c r="I206" i="53"/>
  <c r="M206" i="53"/>
  <c r="Z499" i="52"/>
  <c r="Z507" i="52"/>
  <c r="S512" i="52"/>
  <c r="U14" i="53"/>
  <c r="U19" i="53"/>
  <c r="N26" i="53"/>
  <c r="N4" i="53" s="1"/>
  <c r="B26" i="53"/>
  <c r="F26" i="53"/>
  <c r="S31" i="53"/>
  <c r="J39" i="53"/>
  <c r="R39" i="53" s="1"/>
  <c r="R52" i="53"/>
  <c r="R53" i="53"/>
  <c r="R60" i="53"/>
  <c r="R61" i="53"/>
  <c r="W61" i="53" s="1"/>
  <c r="R69" i="53"/>
  <c r="W69" i="53" s="1"/>
  <c r="M80" i="53"/>
  <c r="L93" i="53"/>
  <c r="R119" i="53"/>
  <c r="T135" i="53"/>
  <c r="P139" i="53"/>
  <c r="T141" i="53"/>
  <c r="H139" i="53"/>
  <c r="R160" i="53"/>
  <c r="B159" i="53"/>
  <c r="F167" i="53"/>
  <c r="J167" i="53"/>
  <c r="G181" i="53"/>
  <c r="N181" i="53"/>
  <c r="O181" i="53"/>
  <c r="T204" i="53"/>
  <c r="D203" i="53"/>
  <c r="U208" i="53"/>
  <c r="S237" i="53"/>
  <c r="C236" i="53"/>
  <c r="R168" i="53"/>
  <c r="R169" i="53"/>
  <c r="W169" i="53" s="1"/>
  <c r="U183" i="53"/>
  <c r="I181" i="53"/>
  <c r="Q181" i="53"/>
  <c r="B208" i="53"/>
  <c r="B207" i="53" s="1"/>
  <c r="D212" i="53"/>
  <c r="P153" i="53"/>
  <c r="U184" i="53"/>
  <c r="L181" i="53"/>
  <c r="S194" i="53"/>
  <c r="S195" i="53"/>
  <c r="F206" i="53"/>
  <c r="L50" i="53"/>
  <c r="T12" i="53"/>
  <c r="T9" i="53" s="1"/>
  <c r="H166" i="53"/>
  <c r="H167" i="53"/>
  <c r="S13" i="53"/>
  <c r="S20" i="53"/>
  <c r="D39" i="53"/>
  <c r="T39" i="53" s="1"/>
  <c r="T54" i="53"/>
  <c r="V60" i="53"/>
  <c r="P80" i="53"/>
  <c r="U89" i="53"/>
  <c r="J93" i="53"/>
  <c r="J94" i="53"/>
  <c r="S99" i="53"/>
  <c r="X99" i="53" s="1"/>
  <c r="F94" i="53"/>
  <c r="E162" i="53"/>
  <c r="U162" i="53" s="1"/>
  <c r="U163" i="53"/>
  <c r="W52" i="53"/>
  <c r="T61" i="53"/>
  <c r="D60" i="53"/>
  <c r="T60" i="53" s="1"/>
  <c r="T13" i="53"/>
  <c r="T20" i="53"/>
  <c r="L26" i="53"/>
  <c r="Z52" i="53"/>
  <c r="D68" i="53"/>
  <c r="T68" i="53" s="1"/>
  <c r="R81" i="53"/>
  <c r="N80" i="53"/>
  <c r="K93" i="53"/>
  <c r="K94" i="53"/>
  <c r="T104" i="53"/>
  <c r="R108" i="53"/>
  <c r="W108" i="53" s="1"/>
  <c r="B107" i="53"/>
  <c r="R107" i="53" s="1"/>
  <c r="R109" i="53"/>
  <c r="T144" i="53"/>
  <c r="U13" i="53"/>
  <c r="U20" i="53"/>
  <c r="T53" i="53"/>
  <c r="D52" i="53"/>
  <c r="B56" i="53"/>
  <c r="R57" i="53"/>
  <c r="W57" i="53" s="1"/>
  <c r="R58" i="53"/>
  <c r="R68" i="53"/>
  <c r="V68" i="53" s="1"/>
  <c r="S82" i="53"/>
  <c r="F80" i="53"/>
  <c r="R83" i="53"/>
  <c r="R86" i="53"/>
  <c r="W86" i="53" s="1"/>
  <c r="S86" i="53"/>
  <c r="C85" i="53"/>
  <c r="M93" i="53"/>
  <c r="M94" i="53"/>
  <c r="U101" i="53"/>
  <c r="E100" i="53"/>
  <c r="B19" i="53"/>
  <c r="R19" i="53" s="1"/>
  <c r="R72" i="53"/>
  <c r="W72" i="53" s="1"/>
  <c r="S81" i="53"/>
  <c r="T86" i="53"/>
  <c r="D85" i="53"/>
  <c r="Q93" i="53"/>
  <c r="M153" i="53"/>
  <c r="M152" i="53"/>
  <c r="J13" i="53"/>
  <c r="J12" i="53" s="1"/>
  <c r="J9" i="53" s="1"/>
  <c r="J4" i="53" s="1"/>
  <c r="T31" i="53"/>
  <c r="D115" i="53"/>
  <c r="T115" i="53" s="1"/>
  <c r="T116" i="53"/>
  <c r="P166" i="53"/>
  <c r="P167" i="53"/>
  <c r="C9" i="53"/>
  <c r="C4" i="53" s="1"/>
  <c r="U61" i="53"/>
  <c r="C72" i="53"/>
  <c r="S72" i="53" s="1"/>
  <c r="S73" i="53"/>
  <c r="T81" i="53"/>
  <c r="U81" i="53"/>
  <c r="Q80" i="53"/>
  <c r="H80" i="53"/>
  <c r="U86" i="53"/>
  <c r="E85" i="53"/>
  <c r="U85" i="53" s="1"/>
  <c r="T90" i="53"/>
  <c r="D89" i="53"/>
  <c r="T89" i="53" s="1"/>
  <c r="S149" i="53"/>
  <c r="O148" i="53"/>
  <c r="S148" i="53" s="1"/>
  <c r="D9" i="53"/>
  <c r="R31" i="53"/>
  <c r="I39" i="53"/>
  <c r="Q39" i="53"/>
  <c r="O50" i="53"/>
  <c r="U57" i="53"/>
  <c r="E56" i="53"/>
  <c r="U60" i="53"/>
  <c r="J80" i="53"/>
  <c r="R82" i="53"/>
  <c r="I80" i="53"/>
  <c r="E9" i="53"/>
  <c r="E4" i="53" s="1"/>
  <c r="S39" i="53"/>
  <c r="T40" i="53"/>
  <c r="K50" i="53"/>
  <c r="N51" i="53"/>
  <c r="S61" i="53"/>
  <c r="C60" i="53"/>
  <c r="S60" i="53" s="1"/>
  <c r="R65" i="53"/>
  <c r="W65" i="53" s="1"/>
  <c r="B64" i="53"/>
  <c r="R64" i="53" s="1"/>
  <c r="V64" i="53" s="1"/>
  <c r="U73" i="53"/>
  <c r="E72" i="53"/>
  <c r="U72" i="53" s="1"/>
  <c r="M50" i="53"/>
  <c r="T91" i="53"/>
  <c r="S95" i="53"/>
  <c r="R111" i="53"/>
  <c r="R44" i="53"/>
  <c r="T74" i="53"/>
  <c r="S83" i="53"/>
  <c r="S100" i="53"/>
  <c r="H94" i="53"/>
  <c r="R104" i="53"/>
  <c r="W104" i="53" s="1"/>
  <c r="B103" i="53"/>
  <c r="R103" i="53" s="1"/>
  <c r="U109" i="53"/>
  <c r="U145" i="53"/>
  <c r="E144" i="53"/>
  <c r="U144" i="53" s="1"/>
  <c r="K153" i="53"/>
  <c r="K152" i="53"/>
  <c r="Q167" i="53"/>
  <c r="Q166" i="53"/>
  <c r="M180" i="53"/>
  <c r="M181" i="53"/>
  <c r="E39" i="53"/>
  <c r="E65" i="53"/>
  <c r="C69" i="53"/>
  <c r="U74" i="53"/>
  <c r="T83" i="53"/>
  <c r="S87" i="53"/>
  <c r="T100" i="53"/>
  <c r="T108" i="53"/>
  <c r="D107" i="53"/>
  <c r="T107" i="53" s="1"/>
  <c r="D140" i="53"/>
  <c r="T142" i="53"/>
  <c r="T145" i="53"/>
  <c r="S159" i="53"/>
  <c r="C158" i="53"/>
  <c r="S158" i="53" s="1"/>
  <c r="U58" i="53"/>
  <c r="S62" i="53"/>
  <c r="R73" i="53"/>
  <c r="U82" i="53"/>
  <c r="U83" i="53"/>
  <c r="T87" i="53"/>
  <c r="S101" i="53"/>
  <c r="U108" i="53"/>
  <c r="E107" i="53"/>
  <c r="U107" i="53" s="1"/>
  <c r="T119" i="53"/>
  <c r="T129" i="53"/>
  <c r="P128" i="53"/>
  <c r="I153" i="53"/>
  <c r="I152" i="53"/>
  <c r="Q153" i="53"/>
  <c r="T159" i="53"/>
  <c r="D158" i="53"/>
  <c r="T158" i="53" s="1"/>
  <c r="D235" i="53"/>
  <c r="T235" i="53" s="1"/>
  <c r="T236" i="53"/>
  <c r="S57" i="53"/>
  <c r="T62" i="53"/>
  <c r="R66" i="53"/>
  <c r="U69" i="53"/>
  <c r="U87" i="53"/>
  <c r="B154" i="53"/>
  <c r="R155" i="53"/>
  <c r="J153" i="53"/>
  <c r="J152" i="53"/>
  <c r="R156" i="53"/>
  <c r="U159" i="53"/>
  <c r="E158" i="53"/>
  <c r="U158" i="53" s="1"/>
  <c r="J194" i="53"/>
  <c r="R195" i="53"/>
  <c r="B90" i="53"/>
  <c r="L94" i="53"/>
  <c r="C104" i="53"/>
  <c r="R105" i="53"/>
  <c r="R116" i="53"/>
  <c r="W116" i="53" s="1"/>
  <c r="B115" i="53"/>
  <c r="R115" i="53" s="1"/>
  <c r="V115" i="53" s="1"/>
  <c r="S117" i="53"/>
  <c r="F153" i="53"/>
  <c r="F152" i="53"/>
  <c r="I166" i="53"/>
  <c r="I167" i="53"/>
  <c r="C90" i="53"/>
  <c r="E96" i="53"/>
  <c r="S116" i="53"/>
  <c r="C115" i="53"/>
  <c r="S115" i="53" s="1"/>
  <c r="S146" i="53"/>
  <c r="T155" i="53"/>
  <c r="D154" i="53"/>
  <c r="L153" i="53"/>
  <c r="L152" i="53"/>
  <c r="S173" i="53"/>
  <c r="C172" i="53"/>
  <c r="S172" i="53" s="1"/>
  <c r="U111" i="53"/>
  <c r="U135" i="53"/>
  <c r="C144" i="53"/>
  <c r="S144" i="53" s="1"/>
  <c r="S145" i="53"/>
  <c r="H153" i="53"/>
  <c r="H152" i="53"/>
  <c r="M166" i="53"/>
  <c r="M167" i="53"/>
  <c r="D99" i="53"/>
  <c r="E104" i="53"/>
  <c r="C111" i="53"/>
  <c r="S111" i="53" s="1"/>
  <c r="E116" i="53"/>
  <c r="S156" i="53"/>
  <c r="B162" i="53"/>
  <c r="R162" i="53" s="1"/>
  <c r="T188" i="53"/>
  <c r="D187" i="53"/>
  <c r="S190" i="53"/>
  <c r="S191" i="53"/>
  <c r="R207" i="53"/>
  <c r="N206" i="53"/>
  <c r="R208" i="53"/>
  <c r="U207" i="53"/>
  <c r="Q206" i="53"/>
  <c r="U211" i="53"/>
  <c r="U212" i="53"/>
  <c r="T109" i="53"/>
  <c r="D111" i="53"/>
  <c r="T111" i="53" s="1"/>
  <c r="B145" i="53"/>
  <c r="U146" i="53"/>
  <c r="E154" i="53"/>
  <c r="T156" i="53"/>
  <c r="S160" i="53"/>
  <c r="C162" i="53"/>
  <c r="S162" i="53" s="1"/>
  <c r="T170" i="53"/>
  <c r="S177" i="53"/>
  <c r="F181" i="53"/>
  <c r="R191" i="53"/>
  <c r="B190" i="53"/>
  <c r="R190" i="53" s="1"/>
  <c r="R117" i="53"/>
  <c r="C139" i="53"/>
  <c r="G141" i="53"/>
  <c r="T160" i="53"/>
  <c r="S169" i="53"/>
  <c r="C168" i="53"/>
  <c r="K167" i="53"/>
  <c r="K166" i="53"/>
  <c r="N167" i="53"/>
  <c r="R177" i="53"/>
  <c r="B176" i="53"/>
  <c r="R176" i="53" s="1"/>
  <c r="U182" i="53"/>
  <c r="S192" i="53"/>
  <c r="U200" i="53"/>
  <c r="R202" i="53"/>
  <c r="V202" i="53" s="1"/>
  <c r="U160" i="53"/>
  <c r="T169" i="53"/>
  <c r="D168" i="53"/>
  <c r="L167" i="53"/>
  <c r="L166" i="53"/>
  <c r="S178" i="53"/>
  <c r="U164" i="53"/>
  <c r="P181" i="53"/>
  <c r="P180" i="53"/>
  <c r="K181" i="53"/>
  <c r="U195" i="53"/>
  <c r="U203" i="53"/>
  <c r="S204" i="53"/>
  <c r="S176" i="53"/>
  <c r="U199" i="53"/>
  <c r="C202" i="53"/>
  <c r="S202" i="53" s="1"/>
  <c r="S203" i="53"/>
  <c r="U213" i="53"/>
  <c r="G166" i="53"/>
  <c r="G167" i="53"/>
  <c r="O166" i="53"/>
  <c r="O167" i="53"/>
  <c r="T172" i="53"/>
  <c r="R173" i="53"/>
  <c r="W173" i="53" s="1"/>
  <c r="B172" i="53"/>
  <c r="J180" i="53"/>
  <c r="R196" i="53"/>
  <c r="W196" i="53" s="1"/>
  <c r="T237" i="53"/>
  <c r="B183" i="53"/>
  <c r="D191" i="53"/>
  <c r="B199" i="53"/>
  <c r="E202" i="53"/>
  <c r="U202" i="53" s="1"/>
  <c r="K206" i="53"/>
  <c r="B212" i="53"/>
  <c r="E191" i="53"/>
  <c r="L206" i="53"/>
  <c r="S170" i="53"/>
  <c r="R174" i="53"/>
  <c r="R178" i="53"/>
  <c r="W178" i="53" s="1"/>
  <c r="R192" i="53"/>
  <c r="W192" i="53" s="1"/>
  <c r="R203" i="53"/>
  <c r="S174" i="53"/>
  <c r="Z139" i="52"/>
  <c r="U10" i="52"/>
  <c r="Z135" i="52"/>
  <c r="W200" i="52"/>
  <c r="Z200" i="52" s="1"/>
  <c r="P199" i="52"/>
  <c r="W199" i="52" s="1"/>
  <c r="Z199" i="52" s="1"/>
  <c r="U101" i="52"/>
  <c r="Q19" i="52"/>
  <c r="Q16" i="52" s="1"/>
  <c r="Q11" i="52" s="1"/>
  <c r="Q10" i="52" s="1"/>
  <c r="Q9" i="52" s="1"/>
  <c r="P29" i="52"/>
  <c r="P28" i="52" s="1"/>
  <c r="P27" i="52" s="1"/>
  <c r="P26" i="52" s="1"/>
  <c r="P25" i="52" s="1"/>
  <c r="P42" i="52"/>
  <c r="P41" i="52" s="1"/>
  <c r="Z44" i="52"/>
  <c r="R46" i="52"/>
  <c r="Q46" i="52"/>
  <c r="Q45" i="52" s="1"/>
  <c r="P46" i="52"/>
  <c r="P45" i="52" s="1"/>
  <c r="W61" i="52"/>
  <c r="Z61" i="52" s="1"/>
  <c r="N78" i="52"/>
  <c r="P95" i="52"/>
  <c r="P78" i="52" s="1"/>
  <c r="P77" i="52" s="1"/>
  <c r="W167" i="52"/>
  <c r="Z167" i="52" s="1"/>
  <c r="P189" i="52"/>
  <c r="W190" i="52"/>
  <c r="Z190" i="52" s="1"/>
  <c r="P205" i="52"/>
  <c r="W205" i="52" s="1"/>
  <c r="W223" i="52"/>
  <c r="Z223" i="52" s="1"/>
  <c r="M229" i="52"/>
  <c r="W286" i="52"/>
  <c r="Z286" i="52" s="1"/>
  <c r="O290" i="52"/>
  <c r="O285" i="52" s="1"/>
  <c r="Z291" i="52"/>
  <c r="R54" i="52"/>
  <c r="Q54" i="52"/>
  <c r="Q53" i="52" s="1"/>
  <c r="P54" i="52"/>
  <c r="Z21" i="52"/>
  <c r="Q29" i="52"/>
  <c r="Q28" i="52" s="1"/>
  <c r="Q27" i="52" s="1"/>
  <c r="Q26" i="52" s="1"/>
  <c r="Q25" i="52" s="1"/>
  <c r="Z33" i="52"/>
  <c r="U36" i="52"/>
  <c r="V36" i="52" s="1"/>
  <c r="Q42" i="52"/>
  <c r="Q41" i="52" s="1"/>
  <c r="R56" i="52"/>
  <c r="P56" i="52"/>
  <c r="Z65" i="52"/>
  <c r="Z74" i="52"/>
  <c r="Z112" i="52"/>
  <c r="Q147" i="52"/>
  <c r="O175" i="52"/>
  <c r="Z175" i="52" s="1"/>
  <c r="S188" i="52"/>
  <c r="S187" i="52" s="1"/>
  <c r="W194" i="52"/>
  <c r="Z194" i="52" s="1"/>
  <c r="W195" i="52"/>
  <c r="Z195" i="52" s="1"/>
  <c r="O215" i="52"/>
  <c r="Z215" i="52" s="1"/>
  <c r="W241" i="52"/>
  <c r="Z241" i="52" s="1"/>
  <c r="Z328" i="52"/>
  <c r="Z344" i="52"/>
  <c r="R370" i="52"/>
  <c r="W370" i="52" s="1"/>
  <c r="V45" i="52"/>
  <c r="Z68" i="52"/>
  <c r="R29" i="52"/>
  <c r="R28" i="52" s="1"/>
  <c r="R27" i="52" s="1"/>
  <c r="R42" i="52"/>
  <c r="R41" i="52" s="1"/>
  <c r="O53" i="52"/>
  <c r="S102" i="52"/>
  <c r="Z140" i="52"/>
  <c r="Z243" i="52"/>
  <c r="O241" i="52"/>
  <c r="O299" i="52"/>
  <c r="Z301" i="52"/>
  <c r="O390" i="52"/>
  <c r="O386" i="52" s="1"/>
  <c r="Z391" i="52"/>
  <c r="O409" i="52"/>
  <c r="Z409" i="52" s="1"/>
  <c r="Z411" i="52"/>
  <c r="V79" i="52"/>
  <c r="Z69" i="52"/>
  <c r="R78" i="52"/>
  <c r="R77" i="52" s="1"/>
  <c r="T78" i="52"/>
  <c r="T77" i="52" s="1"/>
  <c r="W91" i="52"/>
  <c r="O107" i="52"/>
  <c r="Z128" i="52"/>
  <c r="P147" i="52"/>
  <c r="W147" i="52" s="1"/>
  <c r="W148" i="52"/>
  <c r="Z148" i="52" s="1"/>
  <c r="W163" i="52"/>
  <c r="U188" i="52"/>
  <c r="U187" i="52" s="1"/>
  <c r="O273" i="52"/>
  <c r="O272" i="52" s="1"/>
  <c r="Z275" i="52"/>
  <c r="O378" i="52"/>
  <c r="O377" i="52" s="1"/>
  <c r="Z377" i="52" s="1"/>
  <c r="Z380" i="52"/>
  <c r="W87" i="52"/>
  <c r="Z119" i="52"/>
  <c r="W143" i="52"/>
  <c r="W303" i="52"/>
  <c r="Q294" i="52"/>
  <c r="W294" i="52" s="1"/>
  <c r="W390" i="52"/>
  <c r="Q386" i="52"/>
  <c r="Q385" i="52" s="1"/>
  <c r="W385" i="52" s="1"/>
  <c r="W111" i="52"/>
  <c r="Z111" i="52" s="1"/>
  <c r="P102" i="52"/>
  <c r="R52" i="52"/>
  <c r="R49" i="52" s="1"/>
  <c r="Q52" i="52"/>
  <c r="P52" i="52"/>
  <c r="V53" i="52"/>
  <c r="P58" i="52"/>
  <c r="P57" i="52" s="1"/>
  <c r="Z67" i="52"/>
  <c r="Z70" i="52"/>
  <c r="Z105" i="52"/>
  <c r="W115" i="52"/>
  <c r="Z115" i="52" s="1"/>
  <c r="Z144" i="52"/>
  <c r="O155" i="52"/>
  <c r="W179" i="52"/>
  <c r="L188" i="52"/>
  <c r="L187" i="52" s="1"/>
  <c r="W219" i="52"/>
  <c r="Z219" i="52" s="1"/>
  <c r="S229" i="52"/>
  <c r="S272" i="52"/>
  <c r="Q272" i="52"/>
  <c r="W272" i="52" s="1"/>
  <c r="W277" i="52"/>
  <c r="Z277" i="52" s="1"/>
  <c r="Z330" i="52"/>
  <c r="Z346" i="52"/>
  <c r="S370" i="52"/>
  <c r="Z387" i="52"/>
  <c r="O512" i="52"/>
  <c r="V263" i="52"/>
  <c r="Z288" i="52"/>
  <c r="Z326" i="52"/>
  <c r="Z342" i="52"/>
  <c r="S353" i="52"/>
  <c r="S352" i="52" s="1"/>
  <c r="Z445" i="52"/>
  <c r="P50" i="52"/>
  <c r="P263" i="52"/>
  <c r="W268" i="52"/>
  <c r="Z268" i="52" s="1"/>
  <c r="V273" i="52"/>
  <c r="U272" i="52"/>
  <c r="Z324" i="52"/>
  <c r="Z340" i="52"/>
  <c r="T353" i="52"/>
  <c r="T352" i="52" s="1"/>
  <c r="V378" i="52"/>
  <c r="U377" i="52"/>
  <c r="S385" i="52"/>
  <c r="Z408" i="52"/>
  <c r="Q50" i="52"/>
  <c r="W281" i="52"/>
  <c r="Z281" i="52" s="1"/>
  <c r="L285" i="52"/>
  <c r="L253" i="52" s="1"/>
  <c r="V286" i="52"/>
  <c r="U285" i="52"/>
  <c r="V285" i="52" s="1"/>
  <c r="W307" i="52"/>
  <c r="W397" i="52"/>
  <c r="W255" i="52"/>
  <c r="O255" i="52"/>
  <c r="O264" i="52"/>
  <c r="Z269" i="52"/>
  <c r="V277" i="52"/>
  <c r="Z284" i="52"/>
  <c r="T294" i="52"/>
  <c r="Z308" i="52"/>
  <c r="Z320" i="52"/>
  <c r="Z336" i="52"/>
  <c r="M352" i="52"/>
  <c r="V359" i="52"/>
  <c r="U353" i="52"/>
  <c r="Z361" i="52"/>
  <c r="W363" i="52"/>
  <c r="W371" i="52"/>
  <c r="Z371" i="52" s="1"/>
  <c r="V386" i="52"/>
  <c r="O403" i="52"/>
  <c r="Z403" i="52" s="1"/>
  <c r="Z404" i="52"/>
  <c r="Z406" i="52"/>
  <c r="W249" i="52"/>
  <c r="Z249" i="52" s="1"/>
  <c r="W273" i="52"/>
  <c r="W299" i="52"/>
  <c r="Z359" i="52"/>
  <c r="W378" i="52"/>
  <c r="W400" i="52"/>
  <c r="Z400" i="52" s="1"/>
  <c r="V513" i="52"/>
  <c r="F120" i="54" l="1"/>
  <c r="CD120" i="54" s="1"/>
  <c r="CH120" i="54" s="1"/>
  <c r="CC120" i="54"/>
  <c r="CG120" i="54" s="1"/>
  <c r="CC47" i="54"/>
  <c r="CG47" i="54" s="1"/>
  <c r="F47" i="54"/>
  <c r="CD47" i="54" s="1"/>
  <c r="CH47" i="54" s="1"/>
  <c r="F99" i="54"/>
  <c r="CD99" i="54" s="1"/>
  <c r="CH99" i="54" s="1"/>
  <c r="CC99" i="54"/>
  <c r="CG99" i="54" s="1"/>
  <c r="CG24" i="54"/>
  <c r="CC23" i="54"/>
  <c r="CG23" i="54" s="1"/>
  <c r="CG36" i="54"/>
  <c r="F83" i="54"/>
  <c r="CD83" i="54" s="1"/>
  <c r="CH83" i="54" s="1"/>
  <c r="CC83" i="54"/>
  <c r="CG83" i="54" s="1"/>
  <c r="CC104" i="54"/>
  <c r="F104" i="54"/>
  <c r="CD104" i="54" s="1"/>
  <c r="F135" i="54"/>
  <c r="CD135" i="54" s="1"/>
  <c r="CH135" i="54" s="1"/>
  <c r="CC135" i="54"/>
  <c r="CG135" i="54" s="1"/>
  <c r="F170" i="54"/>
  <c r="CD170" i="54" s="1"/>
  <c r="CH170" i="54" s="1"/>
  <c r="CC170" i="54"/>
  <c r="CG170" i="54" s="1"/>
  <c r="CB199" i="54"/>
  <c r="CF199" i="54" s="1"/>
  <c r="F172" i="54"/>
  <c r="CD172" i="54" s="1"/>
  <c r="CH172" i="54" s="1"/>
  <c r="CC172" i="54"/>
  <c r="CG172" i="54" s="1"/>
  <c r="CG51" i="54"/>
  <c r="CC49" i="54"/>
  <c r="CG49" i="54" s="1"/>
  <c r="F185" i="54"/>
  <c r="CC185" i="54"/>
  <c r="CG185" i="54" s="1"/>
  <c r="CB181" i="54"/>
  <c r="CF181" i="54" s="1"/>
  <c r="CG80" i="54"/>
  <c r="CB23" i="54"/>
  <c r="CF23" i="54" s="1"/>
  <c r="CF24" i="54"/>
  <c r="CC93" i="54"/>
  <c r="CG93" i="54" s="1"/>
  <c r="F93" i="54"/>
  <c r="CD93" i="54" s="1"/>
  <c r="CH93" i="54" s="1"/>
  <c r="CC91" i="54"/>
  <c r="CG91" i="54" s="1"/>
  <c r="F91" i="54"/>
  <c r="CD91" i="54" s="1"/>
  <c r="CH91" i="54" s="1"/>
  <c r="CC175" i="54"/>
  <c r="CG175" i="54" s="1"/>
  <c r="F175" i="54"/>
  <c r="CD175" i="54" s="1"/>
  <c r="CH175" i="54" s="1"/>
  <c r="CC87" i="54"/>
  <c r="F87" i="54"/>
  <c r="CD87" i="54" s="1"/>
  <c r="F12" i="54"/>
  <c r="CD12" i="54" s="1"/>
  <c r="CC12" i="54"/>
  <c r="CC196" i="54"/>
  <c r="CG196" i="54" s="1"/>
  <c r="F196" i="54"/>
  <c r="CD196" i="54" s="1"/>
  <c r="CH196" i="54" s="1"/>
  <c r="CD97" i="54"/>
  <c r="CH97" i="54" s="1"/>
  <c r="CH98" i="54"/>
  <c r="G36" i="54"/>
  <c r="CD36" i="54"/>
  <c r="CF104" i="54"/>
  <c r="CB101" i="54"/>
  <c r="CF101" i="54" s="1"/>
  <c r="CH174" i="54"/>
  <c r="F81" i="54"/>
  <c r="CD81" i="54" s="1"/>
  <c r="CH81" i="54" s="1"/>
  <c r="CC81" i="54"/>
  <c r="CG81" i="54" s="1"/>
  <c r="CB97" i="54"/>
  <c r="CF97" i="54" s="1"/>
  <c r="CB49" i="54"/>
  <c r="CF49" i="54" s="1"/>
  <c r="CD2" i="54"/>
  <c r="CH3" i="54"/>
  <c r="CB79" i="54"/>
  <c r="CF79" i="54" s="1"/>
  <c r="CC67" i="54"/>
  <c r="F67" i="54"/>
  <c r="CD67" i="54" s="1"/>
  <c r="F142" i="54"/>
  <c r="CD142" i="54" s="1"/>
  <c r="CH142" i="54" s="1"/>
  <c r="CC142" i="54"/>
  <c r="CG142" i="54" s="1"/>
  <c r="CG195" i="54"/>
  <c r="CC194" i="54"/>
  <c r="CG194" i="54" s="1"/>
  <c r="F189" i="54"/>
  <c r="CD189" i="54" s="1"/>
  <c r="CH189" i="54" s="1"/>
  <c r="CC189" i="54"/>
  <c r="CG189" i="54" s="1"/>
  <c r="F38" i="54"/>
  <c r="CC38" i="54"/>
  <c r="CG38" i="54" s="1"/>
  <c r="F145" i="54"/>
  <c r="CD145" i="54" s="1"/>
  <c r="CH145" i="54" s="1"/>
  <c r="CC145" i="54"/>
  <c r="CG145" i="54" s="1"/>
  <c r="CC209" i="54"/>
  <c r="CG209" i="54" s="1"/>
  <c r="F209" i="54"/>
  <c r="CD209" i="54" s="1"/>
  <c r="CH209" i="54" s="1"/>
  <c r="CG46" i="54"/>
  <c r="CC45" i="54"/>
  <c r="CG45" i="54" s="1"/>
  <c r="F166" i="54"/>
  <c r="CD166" i="54" s="1"/>
  <c r="CH166" i="54" s="1"/>
  <c r="CC166" i="54"/>
  <c r="CG166" i="54" s="1"/>
  <c r="CF87" i="54"/>
  <c r="CB85" i="54"/>
  <c r="CF85" i="54" s="1"/>
  <c r="CF12" i="54"/>
  <c r="CB10" i="54"/>
  <c r="CF10" i="54" s="1"/>
  <c r="F71" i="54"/>
  <c r="CD71" i="54" s="1"/>
  <c r="CH71" i="54" s="1"/>
  <c r="CC71" i="54"/>
  <c r="CG71" i="54" s="1"/>
  <c r="CG98" i="54"/>
  <c r="CD40" i="54"/>
  <c r="CH40" i="54" s="1"/>
  <c r="G40" i="54"/>
  <c r="CF54" i="54"/>
  <c r="CB53" i="54"/>
  <c r="CF53" i="54" s="1"/>
  <c r="CB147" i="54"/>
  <c r="CF147" i="54" s="1"/>
  <c r="F73" i="54"/>
  <c r="CD73" i="54" s="1"/>
  <c r="CH73" i="54" s="1"/>
  <c r="CC73" i="54"/>
  <c r="CG73" i="54" s="1"/>
  <c r="CC177" i="54"/>
  <c r="CG177" i="54" s="1"/>
  <c r="F177" i="54"/>
  <c r="CD177" i="54" s="1"/>
  <c r="CH177" i="54" s="1"/>
  <c r="CG174" i="54"/>
  <c r="CC173" i="54"/>
  <c r="CG173" i="54" s="1"/>
  <c r="CC176" i="54"/>
  <c r="CG176" i="54" s="1"/>
  <c r="F176" i="54"/>
  <c r="CD176" i="54" s="1"/>
  <c r="CH176" i="54" s="1"/>
  <c r="CC2" i="54"/>
  <c r="CG3" i="54"/>
  <c r="CH195" i="54"/>
  <c r="CC198" i="54"/>
  <c r="CG198" i="54" s="1"/>
  <c r="F198" i="54"/>
  <c r="CD198" i="54" s="1"/>
  <c r="CH198" i="54" s="1"/>
  <c r="F203" i="54"/>
  <c r="CD203" i="54" s="1"/>
  <c r="CH203" i="54" s="1"/>
  <c r="CC203" i="54"/>
  <c r="CG203" i="54" s="1"/>
  <c r="CC157" i="54"/>
  <c r="CG157" i="54" s="1"/>
  <c r="F157" i="54"/>
  <c r="CD157" i="54" s="1"/>
  <c r="CH157" i="54" s="1"/>
  <c r="CG182" i="54"/>
  <c r="F42" i="54"/>
  <c r="CC42" i="54"/>
  <c r="CG42" i="54" s="1"/>
  <c r="CF69" i="54"/>
  <c r="CB68" i="54"/>
  <c r="CF68" i="54" s="1"/>
  <c r="CC95" i="54"/>
  <c r="CG95" i="54" s="1"/>
  <c r="F95" i="54"/>
  <c r="CD95" i="54" s="1"/>
  <c r="CH95" i="54" s="1"/>
  <c r="CC54" i="54"/>
  <c r="F54" i="54"/>
  <c r="CD54" i="54" s="1"/>
  <c r="F140" i="54"/>
  <c r="CD140" i="54" s="1"/>
  <c r="CH140" i="54" s="1"/>
  <c r="CC140" i="54"/>
  <c r="CG140" i="54" s="1"/>
  <c r="CE144" i="54"/>
  <c r="CA143" i="54"/>
  <c r="CE143" i="54" s="1"/>
  <c r="CC161" i="54"/>
  <c r="CG161" i="54" s="1"/>
  <c r="F161" i="54"/>
  <c r="CD161" i="54" s="1"/>
  <c r="CH161" i="54" s="1"/>
  <c r="CB173" i="54"/>
  <c r="CF173" i="54" s="1"/>
  <c r="CA43" i="54"/>
  <c r="CE43" i="54" s="1"/>
  <c r="H43" i="54"/>
  <c r="CB43" i="54" s="1"/>
  <c r="CF43" i="54" s="1"/>
  <c r="CC159" i="54"/>
  <c r="CG159" i="54" s="1"/>
  <c r="F159" i="54"/>
  <c r="CD159" i="54" s="1"/>
  <c r="CH159" i="54" s="1"/>
  <c r="CC89" i="54"/>
  <c r="CG89" i="54" s="1"/>
  <c r="F89" i="54"/>
  <c r="CD89" i="54" s="1"/>
  <c r="CH89" i="54" s="1"/>
  <c r="F129" i="54"/>
  <c r="CC129" i="54"/>
  <c r="CG129" i="54" s="1"/>
  <c r="CH191" i="54"/>
  <c r="CC62" i="54"/>
  <c r="F62" i="54"/>
  <c r="CD62" i="54" s="1"/>
  <c r="F123" i="54"/>
  <c r="CD123" i="54" s="1"/>
  <c r="CC123" i="54"/>
  <c r="CF164" i="54"/>
  <c r="CB162" i="54"/>
  <c r="CF162" i="54" s="1"/>
  <c r="F69" i="54"/>
  <c r="CD69" i="54" s="1"/>
  <c r="CC69" i="54"/>
  <c r="F205" i="54"/>
  <c r="CD205" i="54" s="1"/>
  <c r="CH205" i="54" s="1"/>
  <c r="CC205" i="54"/>
  <c r="CG205" i="54" s="1"/>
  <c r="F77" i="54"/>
  <c r="CD77" i="54" s="1"/>
  <c r="CH77" i="54" s="1"/>
  <c r="CC77" i="54"/>
  <c r="CG77" i="54" s="1"/>
  <c r="CH137" i="54"/>
  <c r="F14" i="54"/>
  <c r="CD14" i="54" s="1"/>
  <c r="CH14" i="54" s="1"/>
  <c r="CC14" i="54"/>
  <c r="CG14" i="54" s="1"/>
  <c r="CC110" i="54"/>
  <c r="CG110" i="54" s="1"/>
  <c r="F110" i="54"/>
  <c r="CD110" i="54" s="1"/>
  <c r="CH110" i="54" s="1"/>
  <c r="CB144" i="54"/>
  <c r="CF144" i="54" s="1"/>
  <c r="E144" i="54"/>
  <c r="F75" i="54"/>
  <c r="CD75" i="54" s="1"/>
  <c r="CH75" i="54" s="1"/>
  <c r="CC75" i="54"/>
  <c r="CG75" i="54" s="1"/>
  <c r="CA39" i="54"/>
  <c r="CE39" i="54" s="1"/>
  <c r="H39" i="54"/>
  <c r="CB39" i="54" s="1"/>
  <c r="CF39" i="54" s="1"/>
  <c r="F31" i="54"/>
  <c r="CD31" i="54" s="1"/>
  <c r="CC31" i="54"/>
  <c r="CC127" i="54"/>
  <c r="CG127" i="54" s="1"/>
  <c r="CG191" i="54"/>
  <c r="F201" i="54"/>
  <c r="CD201" i="54" s="1"/>
  <c r="CH201" i="54" s="1"/>
  <c r="CC201" i="54"/>
  <c r="CG201" i="54" s="1"/>
  <c r="CB122" i="54"/>
  <c r="CF122" i="54" s="1"/>
  <c r="CF123" i="54"/>
  <c r="F164" i="54"/>
  <c r="CD164" i="54" s="1"/>
  <c r="CH164" i="54" s="1"/>
  <c r="CC164" i="54"/>
  <c r="CG164" i="54" s="1"/>
  <c r="CD44" i="54"/>
  <c r="CH44" i="54" s="1"/>
  <c r="G44" i="54"/>
  <c r="CG137" i="54"/>
  <c r="F138" i="54"/>
  <c r="CD138" i="54" s="1"/>
  <c r="CH138" i="54" s="1"/>
  <c r="CC138" i="54"/>
  <c r="CG138" i="54" s="1"/>
  <c r="CF31" i="54"/>
  <c r="CB29" i="54"/>
  <c r="CF29" i="54" s="1"/>
  <c r="CF118" i="54"/>
  <c r="CB117" i="54"/>
  <c r="CF117" i="54" s="1"/>
  <c r="F187" i="54"/>
  <c r="CD187" i="54" s="1"/>
  <c r="CH187" i="54" s="1"/>
  <c r="CC187" i="54"/>
  <c r="CG187" i="54" s="1"/>
  <c r="F33" i="54"/>
  <c r="CD33" i="54" s="1"/>
  <c r="CH33" i="54" s="1"/>
  <c r="CC33" i="54"/>
  <c r="CG33" i="54" s="1"/>
  <c r="CC108" i="54"/>
  <c r="CG108" i="54" s="1"/>
  <c r="F108" i="54"/>
  <c r="CD108" i="54" s="1"/>
  <c r="CH108" i="54" s="1"/>
  <c r="CC207" i="54"/>
  <c r="F207" i="54"/>
  <c r="CD207" i="54" s="1"/>
  <c r="CD162" i="54"/>
  <c r="CH162" i="54" s="1"/>
  <c r="CH163" i="54"/>
  <c r="CC192" i="54"/>
  <c r="CG192" i="54" s="1"/>
  <c r="F192" i="54"/>
  <c r="CD192" i="54" s="1"/>
  <c r="CH192" i="54" s="1"/>
  <c r="CD50" i="54"/>
  <c r="BV49" i="54"/>
  <c r="BV211" i="54" s="1"/>
  <c r="CH200" i="54"/>
  <c r="CF131" i="54"/>
  <c r="CB130" i="54"/>
  <c r="CF130" i="54" s="1"/>
  <c r="CD79" i="54"/>
  <c r="CH79" i="54" s="1"/>
  <c r="CH80" i="54"/>
  <c r="CG200" i="54"/>
  <c r="F131" i="54"/>
  <c r="CD131" i="54" s="1"/>
  <c r="CC131" i="54"/>
  <c r="F133" i="54"/>
  <c r="CD133" i="54" s="1"/>
  <c r="CH133" i="54" s="1"/>
  <c r="CC133" i="54"/>
  <c r="CG133" i="54" s="1"/>
  <c r="F168" i="54"/>
  <c r="CD168" i="54" s="1"/>
  <c r="CH168" i="54" s="1"/>
  <c r="CC168" i="54"/>
  <c r="CG168" i="54" s="1"/>
  <c r="F183" i="54"/>
  <c r="CD183" i="54" s="1"/>
  <c r="CH183" i="54" s="1"/>
  <c r="CC183" i="54"/>
  <c r="CG183" i="54" s="1"/>
  <c r="CD45" i="54"/>
  <c r="CH45" i="54" s="1"/>
  <c r="CH46" i="54"/>
  <c r="F118" i="54"/>
  <c r="CD118" i="54" s="1"/>
  <c r="CC118" i="54"/>
  <c r="CC56" i="54"/>
  <c r="CG56" i="54" s="1"/>
  <c r="F56" i="54"/>
  <c r="CD56" i="54" s="1"/>
  <c r="CH56" i="54" s="1"/>
  <c r="CB206" i="54"/>
  <c r="CF206" i="54" s="1"/>
  <c r="CF207" i="54"/>
  <c r="CC162" i="54"/>
  <c r="CG162" i="54" s="1"/>
  <c r="CG163" i="54"/>
  <c r="T208" i="53"/>
  <c r="D207" i="53"/>
  <c r="T207" i="53" s="1"/>
  <c r="U39" i="53"/>
  <c r="B99" i="53"/>
  <c r="R99" i="53" s="1"/>
  <c r="W99" i="53" s="1"/>
  <c r="P50" i="53"/>
  <c r="S53" i="53"/>
  <c r="C52" i="53"/>
  <c r="S52" i="53" s="1"/>
  <c r="X52" i="53" s="1"/>
  <c r="R187" i="53"/>
  <c r="B186" i="53"/>
  <c r="R186" i="53" s="1"/>
  <c r="R128" i="53"/>
  <c r="N127" i="53"/>
  <c r="R127" i="53" s="1"/>
  <c r="K49" i="53"/>
  <c r="K247" i="53" s="1"/>
  <c r="O139" i="53"/>
  <c r="F50" i="53"/>
  <c r="R26" i="53"/>
  <c r="S9" i="53"/>
  <c r="R236" i="53"/>
  <c r="B235" i="53"/>
  <c r="R235" i="53" s="1"/>
  <c r="S26" i="53"/>
  <c r="U112" i="53"/>
  <c r="O263" i="52"/>
  <c r="Z385" i="52"/>
  <c r="Z143" i="52"/>
  <c r="Q253" i="52"/>
  <c r="Q228" i="52" s="1"/>
  <c r="Q49" i="52"/>
  <c r="Z155" i="52"/>
  <c r="Z290" i="52"/>
  <c r="R26" i="52"/>
  <c r="R25" i="52" s="1"/>
  <c r="V15" i="53"/>
  <c r="Q36" i="52"/>
  <c r="Q24" i="52" s="1"/>
  <c r="Q8" i="52" s="1"/>
  <c r="Q7" i="52" s="1"/>
  <c r="Q6" i="52" s="1"/>
  <c r="V49" i="53" s="1"/>
  <c r="R45" i="52"/>
  <c r="Z201" i="52"/>
  <c r="L101" i="52"/>
  <c r="V294" i="52"/>
  <c r="Z91" i="52"/>
  <c r="O385" i="52"/>
  <c r="Q101" i="52"/>
  <c r="V11" i="52"/>
  <c r="R253" i="52"/>
  <c r="R228" i="52" s="1"/>
  <c r="R227" i="52" s="1"/>
  <c r="T101" i="52"/>
  <c r="N253" i="52"/>
  <c r="N228" i="52" s="1"/>
  <c r="N227" i="52" s="1"/>
  <c r="Z299" i="52"/>
  <c r="O370" i="52"/>
  <c r="Z370" i="52" s="1"/>
  <c r="O294" i="52"/>
  <c r="Z294" i="52" s="1"/>
  <c r="Z79" i="52"/>
  <c r="U123" i="53"/>
  <c r="Z111" i="53" s="1"/>
  <c r="Q94" i="53"/>
  <c r="U25" i="52"/>
  <c r="V25" i="52" s="1"/>
  <c r="V26" i="52"/>
  <c r="Z307" i="52"/>
  <c r="V230" i="52"/>
  <c r="W206" i="52"/>
  <c r="E168" i="53"/>
  <c r="U168" i="53" s="1"/>
  <c r="L49" i="53"/>
  <c r="T203" i="53"/>
  <c r="D202" i="53"/>
  <c r="T202" i="53" s="1"/>
  <c r="V187" i="52"/>
  <c r="C64" i="53"/>
  <c r="S64" i="53" s="1"/>
  <c r="S65" i="53"/>
  <c r="T212" i="53"/>
  <c r="D211" i="53"/>
  <c r="O102" i="52"/>
  <c r="Z107" i="52"/>
  <c r="R194" i="53"/>
  <c r="J181" i="53"/>
  <c r="M101" i="52"/>
  <c r="M24" i="52" s="1"/>
  <c r="M8" i="52" s="1"/>
  <c r="V272" i="52"/>
  <c r="O36" i="52"/>
  <c r="M228" i="52"/>
  <c r="M227" i="52" s="1"/>
  <c r="M7" i="52" s="1"/>
  <c r="M6" i="52" s="1"/>
  <c r="G140" i="53"/>
  <c r="G139" i="53" s="1"/>
  <c r="G49" i="53" s="1"/>
  <c r="G247" i="53" s="1"/>
  <c r="S141" i="53"/>
  <c r="D162" i="53"/>
  <c r="T162" i="53" s="1"/>
  <c r="S153" i="53"/>
  <c r="S152" i="53" s="1"/>
  <c r="S236" i="53"/>
  <c r="C235" i="53"/>
  <c r="S235" i="53" s="1"/>
  <c r="S199" i="53"/>
  <c r="C198" i="53"/>
  <c r="S198" i="53" s="1"/>
  <c r="S181" i="53" s="1"/>
  <c r="S124" i="53"/>
  <c r="O123" i="53"/>
  <c r="R140" i="53"/>
  <c r="R139" i="53" s="1"/>
  <c r="B139" i="53"/>
  <c r="R96" i="53"/>
  <c r="B95" i="53"/>
  <c r="R95" i="53" s="1"/>
  <c r="O353" i="52"/>
  <c r="O352" i="52" s="1"/>
  <c r="Z352" i="52" s="1"/>
  <c r="Z363" i="52"/>
  <c r="Z397" i="52"/>
  <c r="P49" i="52"/>
  <c r="L24" i="52"/>
  <c r="L8" i="52" s="1"/>
  <c r="Z87" i="52"/>
  <c r="T24" i="52"/>
  <c r="T8" i="52" s="1"/>
  <c r="T7" i="52" s="1"/>
  <c r="T6" i="52" s="1"/>
  <c r="J49" i="53"/>
  <c r="D4" i="53"/>
  <c r="H50" i="53"/>
  <c r="U173" i="53"/>
  <c r="E172" i="53"/>
  <c r="U172" i="53" s="1"/>
  <c r="N187" i="52"/>
  <c r="N24" i="52" s="1"/>
  <c r="N8" i="52" s="1"/>
  <c r="T177" i="53"/>
  <c r="D176" i="53"/>
  <c r="T176" i="53" s="1"/>
  <c r="T124" i="53"/>
  <c r="P123" i="53"/>
  <c r="T123" i="53" s="1"/>
  <c r="Z378" i="52"/>
  <c r="Q227" i="52"/>
  <c r="L228" i="52"/>
  <c r="L227" i="52" s="1"/>
  <c r="Z179" i="52"/>
  <c r="Z303" i="52"/>
  <c r="Z163" i="52"/>
  <c r="O229" i="52"/>
  <c r="S101" i="52"/>
  <c r="S24" i="52" s="1"/>
  <c r="S8" i="52" s="1"/>
  <c r="O206" i="52"/>
  <c r="O205" i="52" s="1"/>
  <c r="O187" i="52" s="1"/>
  <c r="F49" i="53"/>
  <c r="F247" i="53" s="1"/>
  <c r="W111" i="53"/>
  <c r="J247" i="53"/>
  <c r="T26" i="53"/>
  <c r="R159" i="53"/>
  <c r="W159" i="53" s="1"/>
  <c r="B158" i="53"/>
  <c r="R158" i="53" s="1"/>
  <c r="U187" i="53"/>
  <c r="E186" i="53"/>
  <c r="U186" i="53" s="1"/>
  <c r="U140" i="53"/>
  <c r="U139" i="53" s="1"/>
  <c r="E139" i="53"/>
  <c r="T199" i="53"/>
  <c r="D198" i="53"/>
  <c r="T198" i="53" s="1"/>
  <c r="Z73" i="52"/>
  <c r="S208" i="53"/>
  <c r="C207" i="53"/>
  <c r="T195" i="53"/>
  <c r="D194" i="53"/>
  <c r="T194" i="53" s="1"/>
  <c r="W81" i="53"/>
  <c r="B198" i="53"/>
  <c r="R198" i="53" s="1"/>
  <c r="R199" i="53"/>
  <c r="B167" i="53"/>
  <c r="B166" i="53" s="1"/>
  <c r="R172" i="53"/>
  <c r="R167" i="53" s="1"/>
  <c r="R166" i="53" s="1"/>
  <c r="Y111" i="53"/>
  <c r="T154" i="53"/>
  <c r="S104" i="53"/>
  <c r="C103" i="53"/>
  <c r="I50" i="53"/>
  <c r="I49" i="53"/>
  <c r="I247" i="53" s="1"/>
  <c r="L4" i="53"/>
  <c r="N50" i="53"/>
  <c r="S85" i="53"/>
  <c r="D190" i="53"/>
  <c r="T190" i="53" s="1"/>
  <c r="T191" i="53"/>
  <c r="T168" i="53"/>
  <c r="S140" i="53"/>
  <c r="J50" i="53"/>
  <c r="B9" i="53"/>
  <c r="B4" i="53" s="1"/>
  <c r="R56" i="53"/>
  <c r="B51" i="53"/>
  <c r="B182" i="53"/>
  <c r="R183" i="53"/>
  <c r="U116" i="53"/>
  <c r="E115" i="53"/>
  <c r="U115" i="53" s="1"/>
  <c r="T85" i="53"/>
  <c r="T80" i="53" s="1"/>
  <c r="D80" i="53"/>
  <c r="T52" i="53"/>
  <c r="D51" i="53"/>
  <c r="R90" i="53"/>
  <c r="W90" i="53" s="1"/>
  <c r="B89" i="53"/>
  <c r="Q49" i="53"/>
  <c r="Q247" i="53" s="1"/>
  <c r="Q50" i="53"/>
  <c r="S4" i="53"/>
  <c r="E99" i="53"/>
  <c r="U99" i="53" s="1"/>
  <c r="Z99" i="53" s="1"/>
  <c r="U100" i="53"/>
  <c r="U4" i="53"/>
  <c r="E190" i="53"/>
  <c r="U191" i="53"/>
  <c r="T187" i="53"/>
  <c r="D186" i="53"/>
  <c r="E103" i="53"/>
  <c r="U103" i="53" s="1"/>
  <c r="U104" i="53"/>
  <c r="C153" i="53"/>
  <c r="C152" i="53" s="1"/>
  <c r="R154" i="53"/>
  <c r="E80" i="53"/>
  <c r="B144" i="53"/>
  <c r="R144" i="53" s="1"/>
  <c r="W140" i="53" s="1"/>
  <c r="R145" i="53"/>
  <c r="B211" i="53"/>
  <c r="R212" i="53"/>
  <c r="C167" i="53"/>
  <c r="C166" i="53" s="1"/>
  <c r="S168" i="53"/>
  <c r="S167" i="53" s="1"/>
  <c r="S166" i="53" s="1"/>
  <c r="E153" i="53"/>
  <c r="E152" i="53" s="1"/>
  <c r="U154" i="53"/>
  <c r="U153" i="53" s="1"/>
  <c r="U152" i="53" s="1"/>
  <c r="U206" i="53"/>
  <c r="T99" i="53"/>
  <c r="D94" i="53"/>
  <c r="U96" i="53"/>
  <c r="E95" i="53"/>
  <c r="T128" i="53"/>
  <c r="P127" i="53"/>
  <c r="C68" i="53"/>
  <c r="S68" i="53" s="1"/>
  <c r="S69" i="53"/>
  <c r="X95" i="53"/>
  <c r="U80" i="53"/>
  <c r="M49" i="53"/>
  <c r="M247" i="53" s="1"/>
  <c r="R12" i="53"/>
  <c r="R9" i="53" s="1"/>
  <c r="S90" i="53"/>
  <c r="C89" i="53"/>
  <c r="S89" i="53" s="1"/>
  <c r="S80" i="53" s="1"/>
  <c r="D139" i="53"/>
  <c r="T140" i="53"/>
  <c r="E64" i="53"/>
  <c r="U64" i="53" s="1"/>
  <c r="U65" i="53"/>
  <c r="U56" i="53"/>
  <c r="H49" i="53"/>
  <c r="H247" i="53" s="1"/>
  <c r="R13" i="53"/>
  <c r="P36" i="52"/>
  <c r="U352" i="52"/>
  <c r="V352" i="52" s="1"/>
  <c r="V353" i="52"/>
  <c r="Z264" i="52"/>
  <c r="V10" i="52"/>
  <c r="U9" i="52"/>
  <c r="V77" i="52"/>
  <c r="W189" i="52"/>
  <c r="Z189" i="52" s="1"/>
  <c r="P188" i="52"/>
  <c r="V377" i="52"/>
  <c r="U370" i="52"/>
  <c r="V370" i="52" s="1"/>
  <c r="W102" i="52"/>
  <c r="P101" i="52"/>
  <c r="V229" i="52"/>
  <c r="U253" i="52"/>
  <c r="V253" i="52" s="1"/>
  <c r="V78" i="52"/>
  <c r="P254" i="52"/>
  <c r="W263" i="52"/>
  <c r="Z263" i="52" s="1"/>
  <c r="O254" i="52"/>
  <c r="O253" i="52" s="1"/>
  <c r="Z272" i="52"/>
  <c r="O147" i="52"/>
  <c r="Z147" i="52" s="1"/>
  <c r="P53" i="52"/>
  <c r="Z255" i="52"/>
  <c r="W386" i="52"/>
  <c r="Z386" i="52" s="1"/>
  <c r="Z390" i="52"/>
  <c r="W353" i="52"/>
  <c r="Z273" i="52"/>
  <c r="S228" i="52"/>
  <c r="S227" i="52" s="1"/>
  <c r="R53" i="52"/>
  <c r="CH12" i="54" l="1"/>
  <c r="CD10" i="54"/>
  <c r="CH10" i="54" s="1"/>
  <c r="CH104" i="54"/>
  <c r="CD101" i="54"/>
  <c r="CH101" i="54" s="1"/>
  <c r="CH2" i="54"/>
  <c r="H40" i="54"/>
  <c r="CB40" i="54" s="1"/>
  <c r="CF40" i="54" s="1"/>
  <c r="CA40" i="54"/>
  <c r="CE40" i="54" s="1"/>
  <c r="CH69" i="54"/>
  <c r="CD68" i="54"/>
  <c r="CH68" i="54" s="1"/>
  <c r="CD190" i="54"/>
  <c r="CH190" i="54" s="1"/>
  <c r="CH54" i="54"/>
  <c r="CD53" i="54"/>
  <c r="CH53" i="54" s="1"/>
  <c r="CD194" i="54"/>
  <c r="CH194" i="54" s="1"/>
  <c r="H36" i="54"/>
  <c r="CB36" i="54" s="1"/>
  <c r="CA36" i="54"/>
  <c r="CG87" i="54"/>
  <c r="CC85" i="54"/>
  <c r="CG85" i="54" s="1"/>
  <c r="CG104" i="54"/>
  <c r="CC101" i="54"/>
  <c r="CG101" i="54" s="1"/>
  <c r="CH118" i="54"/>
  <c r="CD117" i="54"/>
  <c r="CH117" i="54" s="1"/>
  <c r="CH31" i="54"/>
  <c r="CD29" i="54"/>
  <c r="CH29" i="54" s="1"/>
  <c r="CG131" i="54"/>
  <c r="CC130" i="54"/>
  <c r="CG130" i="54" s="1"/>
  <c r="CH87" i="54"/>
  <c r="CD85" i="54"/>
  <c r="CH85" i="54" s="1"/>
  <c r="CH207" i="54"/>
  <c r="CD206" i="54"/>
  <c r="CH206" i="54" s="1"/>
  <c r="CC136" i="54"/>
  <c r="CG136" i="54" s="1"/>
  <c r="CG54" i="54"/>
  <c r="CC53" i="54"/>
  <c r="CG53" i="54" s="1"/>
  <c r="CC181" i="54"/>
  <c r="CG181" i="54" s="1"/>
  <c r="CC199" i="54"/>
  <c r="CG199" i="54" s="1"/>
  <c r="CH50" i="54"/>
  <c r="CD49" i="54"/>
  <c r="CH49" i="54" s="1"/>
  <c r="CC206" i="54"/>
  <c r="CG206" i="54" s="1"/>
  <c r="CG207" i="54"/>
  <c r="H44" i="54"/>
  <c r="CB44" i="54" s="1"/>
  <c r="CF44" i="54" s="1"/>
  <c r="CA44" i="54"/>
  <c r="CE44" i="54" s="1"/>
  <c r="CC190" i="54"/>
  <c r="CG190" i="54" s="1"/>
  <c r="CD136" i="54"/>
  <c r="CH136" i="54" s="1"/>
  <c r="CC97" i="54"/>
  <c r="CG97" i="54" s="1"/>
  <c r="CH67" i="54"/>
  <c r="CD63" i="54"/>
  <c r="CH63" i="54" s="1"/>
  <c r="CC79" i="54"/>
  <c r="CG79" i="54" s="1"/>
  <c r="CD42" i="54"/>
  <c r="CH42" i="54" s="1"/>
  <c r="G42" i="54"/>
  <c r="CH36" i="54"/>
  <c r="CH131" i="54"/>
  <c r="CD130" i="54"/>
  <c r="CH130" i="54" s="1"/>
  <c r="CC144" i="54"/>
  <c r="F144" i="54"/>
  <c r="CD144" i="54" s="1"/>
  <c r="CG123" i="54"/>
  <c r="CC122" i="54"/>
  <c r="CG122" i="54" s="1"/>
  <c r="CG2" i="54"/>
  <c r="CD147" i="54"/>
  <c r="CH147" i="54" s="1"/>
  <c r="CD38" i="54"/>
  <c r="CH38" i="54" s="1"/>
  <c r="G38" i="54"/>
  <c r="CG67" i="54"/>
  <c r="CC63" i="54"/>
  <c r="CG63" i="54" s="1"/>
  <c r="CG62" i="54"/>
  <c r="CC58" i="54"/>
  <c r="CG58" i="54" s="1"/>
  <c r="CG69" i="54"/>
  <c r="CC68" i="54"/>
  <c r="CG68" i="54" s="1"/>
  <c r="CH123" i="54"/>
  <c r="CD122" i="54"/>
  <c r="CH122" i="54" s="1"/>
  <c r="CD173" i="54"/>
  <c r="CH173" i="54" s="1"/>
  <c r="CC35" i="54"/>
  <c r="CG35" i="54" s="1"/>
  <c r="CD199" i="54"/>
  <c r="CH199" i="54" s="1"/>
  <c r="CG118" i="54"/>
  <c r="CC117" i="54"/>
  <c r="CG117" i="54" s="1"/>
  <c r="CC147" i="54"/>
  <c r="CG147" i="54" s="1"/>
  <c r="CG31" i="54"/>
  <c r="CC29" i="54"/>
  <c r="CG29" i="54" s="1"/>
  <c r="CH62" i="54"/>
  <c r="CD58" i="54"/>
  <c r="CH58" i="54" s="1"/>
  <c r="CG12" i="54"/>
  <c r="CC10" i="54"/>
  <c r="CG10" i="54" s="1"/>
  <c r="C181" i="53"/>
  <c r="N94" i="53"/>
  <c r="V99" i="53"/>
  <c r="N7" i="52"/>
  <c r="N6" i="52" s="1"/>
  <c r="R36" i="52"/>
  <c r="R24" i="52" s="1"/>
  <c r="R8" i="52" s="1"/>
  <c r="Z353" i="52"/>
  <c r="U228" i="52"/>
  <c r="U227" i="52" s="1"/>
  <c r="V227" i="52" s="1"/>
  <c r="S123" i="53"/>
  <c r="X111" i="53" s="1"/>
  <c r="O94" i="53"/>
  <c r="O49" i="53" s="1"/>
  <c r="O247" i="53" s="1"/>
  <c r="W101" i="52"/>
  <c r="U167" i="53"/>
  <c r="U166" i="53" s="1"/>
  <c r="R7" i="52"/>
  <c r="R6" i="52" s="1"/>
  <c r="V13" i="53" s="1"/>
  <c r="V16" i="53" s="1"/>
  <c r="O228" i="52"/>
  <c r="O227" i="52" s="1"/>
  <c r="Z102" i="52"/>
  <c r="E51" i="53"/>
  <c r="E167" i="53"/>
  <c r="E166" i="53" s="1"/>
  <c r="B94" i="53"/>
  <c r="B93" i="53" s="1"/>
  <c r="T167" i="53"/>
  <c r="T166" i="53" s="1"/>
  <c r="T153" i="53"/>
  <c r="T152" i="53" s="1"/>
  <c r="Z140" i="53"/>
  <c r="T211" i="53"/>
  <c r="T206" i="53" s="1"/>
  <c r="D206" i="53"/>
  <c r="C206" i="53"/>
  <c r="C180" i="53" s="1"/>
  <c r="S207" i="53"/>
  <c r="S206" i="53" s="1"/>
  <c r="S180" i="53" s="1"/>
  <c r="U24" i="52"/>
  <c r="V24" i="52" s="1"/>
  <c r="O101" i="52"/>
  <c r="O24" i="52" s="1"/>
  <c r="O8" i="52" s="1"/>
  <c r="L247" i="53"/>
  <c r="S7" i="52"/>
  <c r="S6" i="52" s="1"/>
  <c r="U51" i="53"/>
  <c r="U50" i="53" s="1"/>
  <c r="S51" i="53"/>
  <c r="S50" i="53" s="1"/>
  <c r="B153" i="53"/>
  <c r="B152" i="53" s="1"/>
  <c r="D167" i="53"/>
  <c r="D166" i="53" s="1"/>
  <c r="D153" i="53"/>
  <c r="D152" i="53" s="1"/>
  <c r="L7" i="52"/>
  <c r="L6" i="52" s="1"/>
  <c r="O6" i="52" s="1"/>
  <c r="R250" i="53" s="1"/>
  <c r="Z205" i="52"/>
  <c r="Z206" i="52"/>
  <c r="E50" i="53"/>
  <c r="T127" i="53"/>
  <c r="Y95" i="53" s="1"/>
  <c r="P94" i="53"/>
  <c r="P49" i="53" s="1"/>
  <c r="P247" i="53" s="1"/>
  <c r="C51" i="53"/>
  <c r="C80" i="53"/>
  <c r="S103" i="53"/>
  <c r="S94" i="53" s="1"/>
  <c r="C94" i="53"/>
  <c r="C93" i="53" s="1"/>
  <c r="X140" i="53"/>
  <c r="X145" i="53" s="1"/>
  <c r="S139" i="53"/>
  <c r="U95" i="53"/>
  <c r="E94" i="53"/>
  <c r="E93" i="53" s="1"/>
  <c r="D181" i="53"/>
  <c r="D180" i="53" s="1"/>
  <c r="T186" i="53"/>
  <c r="T181" i="53" s="1"/>
  <c r="D50" i="53"/>
  <c r="T51" i="53"/>
  <c r="T50" i="53" s="1"/>
  <c r="Y52" i="53"/>
  <c r="R89" i="53"/>
  <c r="R80" i="53" s="1"/>
  <c r="B80" i="53"/>
  <c r="Y140" i="53"/>
  <c r="T139" i="53"/>
  <c r="D93" i="53"/>
  <c r="R211" i="53"/>
  <c r="R206" i="53" s="1"/>
  <c r="B206" i="53"/>
  <c r="R182" i="53"/>
  <c r="R181" i="53" s="1"/>
  <c r="B181" i="53"/>
  <c r="T4" i="53"/>
  <c r="R4" i="53"/>
  <c r="Y99" i="53"/>
  <c r="T94" i="53"/>
  <c r="U190" i="53"/>
  <c r="U181" i="53" s="1"/>
  <c r="U180" i="53" s="1"/>
  <c r="E181" i="53"/>
  <c r="E180" i="53" s="1"/>
  <c r="B50" i="53"/>
  <c r="W154" i="53"/>
  <c r="R153" i="53"/>
  <c r="R152" i="53" s="1"/>
  <c r="R94" i="53"/>
  <c r="R93" i="53" s="1"/>
  <c r="W95" i="53"/>
  <c r="W248" i="53" s="1"/>
  <c r="R51" i="53"/>
  <c r="V56" i="53"/>
  <c r="V9" i="52"/>
  <c r="W188" i="52"/>
  <c r="Z188" i="52" s="1"/>
  <c r="P187" i="52"/>
  <c r="W254" i="52"/>
  <c r="Z254" i="52" s="1"/>
  <c r="P253" i="52"/>
  <c r="CD143" i="54" l="1"/>
  <c r="CH143" i="54" s="1"/>
  <c r="CH144" i="54"/>
  <c r="CE36" i="54"/>
  <c r="H38" i="54"/>
  <c r="CB38" i="54" s="1"/>
  <c r="CF38" i="54" s="1"/>
  <c r="CA38" i="54"/>
  <c r="CE38" i="54" s="1"/>
  <c r="CC143" i="54"/>
  <c r="CG143" i="54" s="1"/>
  <c r="CG211" i="54" s="1"/>
  <c r="CG144" i="54"/>
  <c r="CF36" i="54"/>
  <c r="CC211" i="54"/>
  <c r="CD35" i="54"/>
  <c r="CH35" i="54" s="1"/>
  <c r="CH211" i="54" s="1"/>
  <c r="H42" i="54"/>
  <c r="CB42" i="54" s="1"/>
  <c r="CF42" i="54" s="1"/>
  <c r="CA42" i="54"/>
  <c r="CE42" i="54" s="1"/>
  <c r="N93" i="53"/>
  <c r="N49" i="53"/>
  <c r="N247" i="53" s="1"/>
  <c r="B180" i="53"/>
  <c r="T180" i="53"/>
  <c r="R180" i="53"/>
  <c r="V228" i="52"/>
  <c r="Z101" i="52"/>
  <c r="O7" i="52"/>
  <c r="U8" i="52"/>
  <c r="U7" i="52" s="1"/>
  <c r="D49" i="53"/>
  <c r="D247" i="53" s="1"/>
  <c r="S93" i="53"/>
  <c r="T49" i="53"/>
  <c r="T247" i="53" s="1"/>
  <c r="C49" i="53"/>
  <c r="C50" i="53"/>
  <c r="R50" i="53"/>
  <c r="U94" i="53"/>
  <c r="U93" i="53" s="1"/>
  <c r="Z95" i="53"/>
  <c r="E49" i="53"/>
  <c r="B49" i="53"/>
  <c r="T93" i="53"/>
  <c r="W253" i="52"/>
  <c r="Z253" i="52" s="1"/>
  <c r="P228" i="52"/>
  <c r="P227" i="52" s="1"/>
  <c r="W187" i="52"/>
  <c r="Z187" i="52" s="1"/>
  <c r="P24" i="52"/>
  <c r="P8" i="52" s="1"/>
  <c r="CD211" i="54" l="1"/>
  <c r="CA35" i="54"/>
  <c r="CB35" i="54"/>
  <c r="V8" i="52"/>
  <c r="U49" i="53"/>
  <c r="U247" i="53" s="1"/>
  <c r="E247" i="53"/>
  <c r="S49" i="53"/>
  <c r="S247" i="53" s="1"/>
  <c r="C247" i="53"/>
  <c r="R49" i="53"/>
  <c r="R247" i="53" s="1"/>
  <c r="B247" i="53"/>
  <c r="V7" i="52"/>
  <c r="U6" i="52"/>
  <c r="V6" i="52" s="1"/>
  <c r="P7" i="52"/>
  <c r="P6" i="52" s="1"/>
  <c r="V4" i="53" s="1"/>
  <c r="CF35" i="54" l="1"/>
  <c r="CF211" i="54" s="1"/>
  <c r="CB211" i="54"/>
  <c r="CE35" i="54"/>
  <c r="CE211" i="54" s="1"/>
  <c r="CA211" i="54"/>
</calcChain>
</file>

<file path=xl/comments1.xml><?xml version="1.0" encoding="utf-8"?>
<comments xmlns="http://schemas.openxmlformats.org/spreadsheetml/2006/main">
  <authors>
    <author>Usuario</author>
    <author>Tesoreria</author>
  </authors>
  <commentList>
    <comment ref="L233" authorId="0" shapeId="0">
      <text>
        <r>
          <rPr>
            <b/>
            <sz val="9"/>
            <color rgb="FF000000"/>
            <rFont val="Tahoma"/>
            <family val="2"/>
          </rPr>
          <t>Usuario:</t>
        </r>
        <r>
          <rPr>
            <sz val="9"/>
            <color rgb="FF000000"/>
            <rFont val="Tahoma"/>
            <family val="2"/>
          </rPr>
          <t xml:space="preserve">
En informe semestral lo tenian distribuido por fuente, y de esta manera se ingreso la información en CARdinal. Se recomienda conservar la desagregación.</t>
        </r>
      </text>
    </comment>
    <comment ref="O233" authorId="0" shapeId="0">
      <text>
        <r>
          <rPr>
            <b/>
            <sz val="9"/>
            <color rgb="FF000000"/>
            <rFont val="Tahoma"/>
            <family val="2"/>
          </rPr>
          <t>Usuario:</t>
        </r>
        <r>
          <rPr>
            <sz val="9"/>
            <color rgb="FF000000"/>
            <rFont val="Tahoma"/>
            <family val="2"/>
          </rPr>
          <t xml:space="preserve">
Recomiendo conservar la desagregación presentada en el reporte de junio. En ese caso dentro de cada fuente usar el concepto Nombre fuente- Recuperación de cartera.</t>
        </r>
      </text>
    </comment>
    <comment ref="M523" authorId="1" shapeId="0">
      <text>
        <r>
          <rPr>
            <b/>
            <sz val="9"/>
            <color rgb="FF000000"/>
            <rFont val="Tahoma"/>
            <family val="2"/>
          </rPr>
          <t>Tesoreria:</t>
        </r>
        <r>
          <rPr>
            <sz val="9"/>
            <color rgb="FF000000"/>
            <rFont val="Tahoma"/>
            <family val="2"/>
          </rPr>
          <t xml:space="preserve">
Los 20.000.000 corresponden a Multas y Sancioenes-Impuestos </t>
        </r>
      </text>
    </comment>
  </commentList>
</comments>
</file>

<file path=xl/comments2.xml><?xml version="1.0" encoding="utf-8"?>
<comments xmlns="http://schemas.openxmlformats.org/spreadsheetml/2006/main">
  <authors>
    <author>Usuario</author>
    <author>Tesoreria</author>
  </authors>
  <commentList>
    <comment ref="B3" authorId="0" shapeId="0">
      <text>
        <r>
          <rPr>
            <b/>
            <sz val="9"/>
            <color rgb="FF000000"/>
            <rFont val="Tahoma"/>
            <family val="2"/>
          </rPr>
          <t>Usuario:</t>
        </r>
        <r>
          <rPr>
            <sz val="9"/>
            <color rgb="FF000000"/>
            <rFont val="Tahoma"/>
            <family val="2"/>
          </rPr>
          <t xml:space="preserve">
Aumento de recursos</t>
        </r>
      </text>
    </comment>
    <comment ref="B4" authorId="0" shapeId="0">
      <text>
        <r>
          <rPr>
            <b/>
            <sz val="9"/>
            <color rgb="FF000000"/>
            <rFont val="Tahoma"/>
            <family val="2"/>
          </rPr>
          <t>Usuario:</t>
        </r>
        <r>
          <rPr>
            <sz val="9"/>
            <color rgb="FF000000"/>
            <rFont val="Tahoma"/>
            <family val="2"/>
          </rPr>
          <t xml:space="preserve">
Aumento de recursos</t>
        </r>
      </text>
    </comment>
    <comment ref="B5" authorId="0" shapeId="0">
      <text>
        <r>
          <rPr>
            <b/>
            <sz val="9"/>
            <color rgb="FF000000"/>
            <rFont val="Tahoma"/>
            <family val="2"/>
          </rPr>
          <t>Usuario:</t>
        </r>
        <r>
          <rPr>
            <sz val="9"/>
            <color rgb="FF000000"/>
            <rFont val="Tahoma"/>
            <family val="2"/>
          </rPr>
          <t xml:space="preserve">
Aumento de recursos</t>
        </r>
      </text>
    </comment>
    <comment ref="B7" authorId="0" shapeId="0">
      <text>
        <r>
          <rPr>
            <b/>
            <sz val="9"/>
            <color rgb="FF000000"/>
            <rFont val="Tahoma"/>
            <family val="2"/>
          </rPr>
          <t>Usuario:</t>
        </r>
        <r>
          <rPr>
            <sz val="9"/>
            <color rgb="FF000000"/>
            <rFont val="Tahoma"/>
            <family val="2"/>
          </rPr>
          <t xml:space="preserve">
Aumento de recursos</t>
        </r>
      </text>
    </comment>
    <comment ref="B8" authorId="0" shapeId="0">
      <text>
        <r>
          <rPr>
            <b/>
            <sz val="9"/>
            <color rgb="FF000000"/>
            <rFont val="Tahoma"/>
            <family val="2"/>
          </rPr>
          <t>Usuario:</t>
        </r>
        <r>
          <rPr>
            <sz val="9"/>
            <color rgb="FF000000"/>
            <rFont val="Tahoma"/>
            <family val="2"/>
          </rPr>
          <t xml:space="preserve">
Aumento de recursos</t>
        </r>
      </text>
    </comment>
    <comment ref="B9" authorId="0" shapeId="0">
      <text>
        <r>
          <rPr>
            <b/>
            <sz val="9"/>
            <color rgb="FF000000"/>
            <rFont val="Tahoma"/>
            <family val="2"/>
          </rPr>
          <t>Usuario:</t>
        </r>
        <r>
          <rPr>
            <sz val="9"/>
            <color rgb="FF000000"/>
            <rFont val="Tahoma"/>
            <family val="2"/>
          </rPr>
          <t xml:space="preserve">
Aumento de recursos</t>
        </r>
      </text>
    </comment>
    <comment ref="A15" authorId="1" shapeId="0">
      <text>
        <r>
          <rPr>
            <b/>
            <sz val="9"/>
            <color rgb="FF000000"/>
            <rFont val="Tahoma"/>
            <family val="2"/>
          </rPr>
          <t>Tesoreria:</t>
        </r>
        <r>
          <rPr>
            <sz val="9"/>
            <color rgb="FF000000"/>
            <rFont val="Tahoma"/>
            <family val="2"/>
          </rPr>
          <t xml:space="preserve">
falta distribuir la recueporaci{on de cartera en 200.000.000</t>
        </r>
      </text>
    </comment>
    <comment ref="J33" authorId="0" shapeId="0">
      <text>
        <r>
          <rPr>
            <b/>
            <sz val="9"/>
            <color rgb="FF000000"/>
            <rFont val="Tahoma"/>
            <family val="2"/>
          </rPr>
          <t>Usuario:</t>
        </r>
        <r>
          <rPr>
            <sz val="9"/>
            <color rgb="FF000000"/>
            <rFont val="Tahoma"/>
            <family val="2"/>
          </rPr>
          <t xml:space="preserve">
Mayor a lo recaudado</t>
        </r>
      </text>
    </comment>
    <comment ref="B50" authorId="0" shapeId="0">
      <text>
        <r>
          <rPr>
            <b/>
            <sz val="9"/>
            <color rgb="FF000000"/>
            <rFont val="Tahoma"/>
            <family val="2"/>
          </rPr>
          <t>Usuario:</t>
        </r>
        <r>
          <rPr>
            <sz val="9"/>
            <color rgb="FF000000"/>
            <rFont val="Tahoma"/>
            <family val="2"/>
          </rPr>
          <t xml:space="preserve">
Reducción de recursos</t>
        </r>
      </text>
    </comment>
    <comment ref="C50" authorId="0" shapeId="0">
      <text>
        <r>
          <rPr>
            <b/>
            <sz val="9"/>
            <color rgb="FF000000"/>
            <rFont val="Tahoma"/>
            <family val="2"/>
          </rPr>
          <t>Usuario:</t>
        </r>
        <r>
          <rPr>
            <sz val="9"/>
            <color rgb="FF000000"/>
            <rFont val="Tahoma"/>
            <family val="2"/>
          </rPr>
          <t xml:space="preserve">
Reducción de recursos</t>
        </r>
      </text>
    </comment>
    <comment ref="B51" authorId="0" shapeId="0">
      <text>
        <r>
          <rPr>
            <b/>
            <sz val="9"/>
            <color rgb="FF000000"/>
            <rFont val="Tahoma"/>
            <family val="2"/>
          </rPr>
          <t>Usuario:</t>
        </r>
        <r>
          <rPr>
            <sz val="9"/>
            <color rgb="FF000000"/>
            <rFont val="Tahoma"/>
            <family val="2"/>
          </rPr>
          <t xml:space="preserve">
Reducción de recursos</t>
        </r>
      </text>
    </comment>
    <comment ref="C51" authorId="0" shapeId="0">
      <text>
        <r>
          <rPr>
            <b/>
            <sz val="9"/>
            <color rgb="FF000000"/>
            <rFont val="Tahoma"/>
            <family val="2"/>
          </rPr>
          <t>Usuario:</t>
        </r>
        <r>
          <rPr>
            <sz val="9"/>
            <color rgb="FF000000"/>
            <rFont val="Tahoma"/>
            <family val="2"/>
          </rPr>
          <t xml:space="preserve">
Reducción de recursos</t>
        </r>
      </text>
    </comment>
    <comment ref="B52" authorId="0" shapeId="0">
      <text>
        <r>
          <rPr>
            <b/>
            <sz val="9"/>
            <color rgb="FF000000"/>
            <rFont val="Tahoma"/>
            <family val="2"/>
          </rPr>
          <t>Usuario:</t>
        </r>
        <r>
          <rPr>
            <sz val="9"/>
            <color rgb="FF000000"/>
            <rFont val="Tahoma"/>
            <family val="2"/>
          </rPr>
          <t xml:space="preserve">
Reducción de recursos</t>
        </r>
      </text>
    </comment>
    <comment ref="C52" authorId="0" shapeId="0">
      <text>
        <r>
          <rPr>
            <b/>
            <sz val="9"/>
            <color rgb="FF000000"/>
            <rFont val="Tahoma"/>
            <family val="2"/>
          </rPr>
          <t>Usuario:</t>
        </r>
        <r>
          <rPr>
            <sz val="9"/>
            <color rgb="FF000000"/>
            <rFont val="Tahoma"/>
            <family val="2"/>
          </rPr>
          <t xml:space="preserve">
Reducción de recursos</t>
        </r>
      </text>
    </comment>
    <comment ref="B59" authorId="0" shapeId="0">
      <text>
        <r>
          <rPr>
            <b/>
            <sz val="9"/>
            <color rgb="FF000000"/>
            <rFont val="Tahoma"/>
            <family val="2"/>
          </rPr>
          <t>Usuario:</t>
        </r>
        <r>
          <rPr>
            <sz val="9"/>
            <color rgb="FF000000"/>
            <rFont val="Tahoma"/>
            <family val="2"/>
          </rPr>
          <t xml:space="preserve">
Aumento de recursos</t>
        </r>
      </text>
    </comment>
    <comment ref="B84" authorId="0" shapeId="0">
      <text>
        <r>
          <rPr>
            <b/>
            <sz val="9"/>
            <color rgb="FF000000"/>
            <rFont val="Tahoma"/>
            <family val="2"/>
          </rPr>
          <t>Usuario:</t>
        </r>
        <r>
          <rPr>
            <sz val="9"/>
            <color rgb="FF000000"/>
            <rFont val="Tahoma"/>
            <family val="2"/>
          </rPr>
          <t xml:space="preserve">
Aumento recursos</t>
        </r>
      </text>
    </comment>
    <comment ref="B97" authorId="1" shapeId="0">
      <text>
        <r>
          <rPr>
            <b/>
            <sz val="9"/>
            <color rgb="FF000000"/>
            <rFont val="Tahoma"/>
            <family val="2"/>
          </rPr>
          <t>Tesoreria:</t>
        </r>
        <r>
          <rPr>
            <sz val="9"/>
            <color rgb="FF000000"/>
            <rFont val="Tahoma"/>
            <family val="2"/>
          </rPr>
          <t xml:space="preserve">
Falta  desagregar la recuperaci{on de cartera 1.800.000</t>
        </r>
      </text>
    </comment>
    <comment ref="C102" authorId="0" shapeId="0">
      <text>
        <r>
          <rPr>
            <b/>
            <sz val="9"/>
            <color rgb="FF000000"/>
            <rFont val="Tahoma"/>
            <family val="2"/>
          </rPr>
          <t>Usuario:</t>
        </r>
        <r>
          <rPr>
            <sz val="9"/>
            <color rgb="FF000000"/>
            <rFont val="Tahoma"/>
            <family val="2"/>
          </rPr>
          <t xml:space="preserve">
Acuerdo 006. $2.887.000.000</t>
        </r>
      </text>
    </comment>
    <comment ref="A125" authorId="0" shapeId="0">
      <text>
        <r>
          <rPr>
            <b/>
            <sz val="9"/>
            <color rgb="FF000000"/>
            <rFont val="Tahoma"/>
            <family val="2"/>
          </rPr>
          <t>Usuario:</t>
        </r>
        <r>
          <rPr>
            <sz val="9"/>
            <color rgb="FF000000"/>
            <rFont val="Tahoma"/>
            <family val="2"/>
          </rPr>
          <t xml:space="preserve">
Penduente porque meta estaba en cero</t>
        </r>
      </text>
    </comment>
    <comment ref="A131" authorId="0" shapeId="0">
      <text>
        <r>
          <rPr>
            <b/>
            <sz val="9"/>
            <color rgb="FF000000"/>
            <rFont val="Tahoma"/>
            <family val="2"/>
          </rPr>
          <t>Usuario:</t>
        </r>
        <r>
          <rPr>
            <sz val="9"/>
            <color rgb="FF000000"/>
            <rFont val="Tahoma"/>
            <family val="2"/>
          </rPr>
          <t xml:space="preserve">
Pendiente hasta correr migración</t>
        </r>
      </text>
    </comment>
    <comment ref="A137" authorId="0" shapeId="0">
      <text>
        <r>
          <rPr>
            <b/>
            <sz val="9"/>
            <color rgb="FF000000"/>
            <rFont val="Tahoma"/>
            <family val="2"/>
          </rPr>
          <t>Usuario:</t>
        </r>
        <r>
          <rPr>
            <sz val="9"/>
            <color rgb="FF000000"/>
            <rFont val="Tahoma"/>
            <family val="2"/>
          </rPr>
          <t xml:space="preserve">
Pendiente, se debe hacer por migración para ajuste de meta</t>
        </r>
      </text>
    </comment>
    <comment ref="B161" authorId="0" shapeId="0">
      <text>
        <r>
          <rPr>
            <b/>
            <sz val="9"/>
            <color rgb="FF000000"/>
            <rFont val="Tahoma"/>
            <family val="2"/>
          </rPr>
          <t>Usuario:</t>
        </r>
        <r>
          <rPr>
            <sz val="9"/>
            <color rgb="FF000000"/>
            <rFont val="Tahoma"/>
            <family val="2"/>
          </rPr>
          <t xml:space="preserve">
Reducción de recursos</t>
        </r>
      </text>
    </comment>
  </commentList>
</comments>
</file>

<file path=xl/sharedStrings.xml><?xml version="1.0" encoding="utf-8"?>
<sst xmlns="http://schemas.openxmlformats.org/spreadsheetml/2006/main" count="4241" uniqueCount="1145">
  <si>
    <t>ANEXOS INFORME DE SEGUIMIENTO AL PLAN DE ACCIÓN 2020-2023</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</si>
  <si>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</si>
  <si>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</si>
  <si>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</si>
  <si>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</si>
  <si>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</si>
  <si>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</si>
  <si>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</si>
  <si>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</si>
  <si>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</si>
  <si>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</si>
  <si>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</si>
  <si>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</si>
  <si>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</si>
  <si>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</si>
  <si>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</si>
  <si>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</si>
  <si>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</si>
  <si>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</si>
  <si>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</si>
  <si>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</si>
  <si>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</si>
  <si>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</si>
  <si>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</si>
  <si>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</si>
  <si>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</si>
  <si>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</si>
  <si>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</si>
  <si>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</si>
  <si>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</si>
  <si>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</si>
  <si>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</si>
  <si>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</si>
  <si>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</si>
  <si>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</si>
  <si>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</si>
  <si>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</si>
  <si>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</si>
  <si>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</si>
  <si>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</si>
  <si>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</si>
  <si>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</si>
  <si>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</si>
  <si>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</si>
  <si>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</si>
  <si>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</si>
  <si>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</si>
  <si>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</si>
  <si>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</si>
  <si>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</si>
  <si>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</si>
  <si>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</si>
  <si>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</si>
  <si>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</si>
  <si>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</si>
  <si>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</si>
  <si>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</si>
  <si>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</si>
  <si>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</si>
  <si>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</si>
  <si>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</si>
  <si>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Actividad</t>
  </si>
  <si>
    <t>3201 – Fortalecimiento del desempeño ambiental de los sectores productivos.</t>
  </si>
  <si>
    <t>Porcentaje de avance en la formulación y/o ajuste de los Planes de Ordenación y Manejo de Cuencas (POMCAS), Planes de Manejo de Acuíferos (PMA) y Planes de Manejo de Microcuencas (PMM)</t>
  </si>
  <si>
    <t>3202 – Conservación de la biodiversidad y sus servicios ecosistémicos.</t>
  </si>
  <si>
    <t>Porcentaje de cuerpos de agua con planes de ordenamiento del recurso hídrico (PORH) adoptados</t>
  </si>
  <si>
    <t>3203 – Gestión integral del recurso hídrico.</t>
  </si>
  <si>
    <t>Porcentaje de Planes de Saneamiento y Manejo de Vertimientos (PSMV) con seguimiento</t>
  </si>
  <si>
    <t>3204 – Gestión de la información y el conocimiento ambiental.</t>
  </si>
  <si>
    <t>Porcentaje de cuerpos de agua con reglamentación del uso de las aguas</t>
  </si>
  <si>
    <t>3205 – Ordenamiento ambiental territorial.</t>
  </si>
  <si>
    <t>Porcentaje de Programas de Uso Eficiente y Ahorro del Agua (PUEAA) con seguimiento</t>
  </si>
  <si>
    <t>3206 – Gestión del cambio climático para un desarrollo bajo en carbono y resiliente al clima.</t>
  </si>
  <si>
    <t>Porcentaje de Planes de Ordenación y Manejo de Cuencas (POMCAS), Planes de Manejo de Acuíferos (PMA) y Planes de Manejo de Microcuencas (PMM) en ejecución</t>
  </si>
  <si>
    <t>3207 – Gestión integral de mares, costas y recursos acuáticos.</t>
  </si>
  <si>
    <t>Porcentaje de entes territoriales asesorados en la incorporación, planificación y ejecución de acciones relacionadas con cambio climático en el marco de los instrumentos de planificación territorial</t>
  </si>
  <si>
    <t>3208 – Educación Ambiental.</t>
  </si>
  <si>
    <t>Porcentaje de suelos degradados en recuperación o rehabilitación</t>
  </si>
  <si>
    <t>3299 – Fortalecimiento de la gestión y dirección del Sector Ambiente y Desarrollo Sostenible.</t>
  </si>
  <si>
    <t>Porcentaje de la superficie de áreas protegidas regionales declaradas, homologadas o recategorizadas, inscritas en el RUNAP</t>
  </si>
  <si>
    <t>No Aplica</t>
  </si>
  <si>
    <t>Porcentaje de páramos delimitados por el MADS, con zonificación y régimen de usos adoptados por la CAR</t>
  </si>
  <si>
    <t>Porcentaje de avance en la formulación del Plan de Ordenación Forestal</t>
  </si>
  <si>
    <t>Porcentaje de áreas protegidas con planes de manejo en ejecución</t>
  </si>
  <si>
    <t>Porcentaje de especies amenazadas con medidas de conservación y manejo en ejecución</t>
  </si>
  <si>
    <t>Porcentaje de especies invasoras con medidas de prevención, control y manejo en ejecución</t>
  </si>
  <si>
    <t>Porcentaje de áreas de ecosistemas en restauración, rehabilitación y reforestación</t>
  </si>
  <si>
    <t>Implementación de acciones en manejo integrado de zonas costeras</t>
  </si>
  <si>
    <t>Porcentaje de Planes de Gestión Integral de Residuos Sólidos (PGIRS) con seguimiento a metas de aprovechamiento</t>
  </si>
  <si>
    <t>Porcentaje de sectores con acompañamiento para la reconversión hacia sistemas sostenibles de producción</t>
  </si>
  <si>
    <t>Porcentaje de ejecución de acciones en Gestión Ambiental Urbana</t>
  </si>
  <si>
    <t>Implementación del Programa Regional de Negocios Verdes por la autoridad ambiental</t>
  </si>
  <si>
    <t>Tiempo promedio de trámite para la resolución de autorizaciones ambientales otorgadas por la corporación</t>
  </si>
  <si>
    <t>Porcentaje de autorizaciones ambientales con seguimiento</t>
  </si>
  <si>
    <t>Porcentaje de Procesos Sancionatorios Resueltos</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</si>
  <si>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</si>
  <si>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redes y estaciones de monitoreo en operación</t>
  </si>
  <si>
    <t>Porcentaje de actualización y reporte de la información en el SIAC</t>
  </si>
  <si>
    <t>Ejecución de Acciones en Educación Ambiental</t>
  </si>
  <si>
    <t xml:space="preserve">MATRIZ DE SEGUIMIENTO A LA GESTIÓN Y DE AVANCE EN LAS METAS FÍSICAS Y FINANCIERAS DEL PLAN DE ACCIÓN </t>
  </si>
  <si>
    <t>DEFINICIONES</t>
  </si>
  <si>
    <t xml:space="preserve"> INFORME DE EJECUCION PRESUPUESTAL DE INGRESOS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</si>
  <si>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</si>
  <si>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</si>
  <si>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</si>
  <si>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</si>
  <si>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</si>
  <si>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</si>
  <si>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</si>
  <si>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</si>
  <si>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</si>
  <si>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</si>
  <si>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</si>
  <si>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</si>
  <si>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</si>
  <si>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</si>
  <si>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</si>
  <si>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</si>
  <si>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</si>
  <si>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</si>
  <si>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</si>
  <si>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</si>
  <si>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</si>
  <si>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</si>
  <si>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</si>
  <si>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</si>
  <si>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</si>
  <si>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</si>
  <si>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</si>
  <si>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</si>
  <si>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</si>
  <si>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Ingresos Recursos Propios</t>
  </si>
  <si>
    <t>Ingresos Corrientes</t>
  </si>
  <si>
    <t>01</t>
  </si>
  <si>
    <t>Ingresos tributarios</t>
  </si>
  <si>
    <t>Impuestos directos</t>
  </si>
  <si>
    <t>014</t>
  </si>
  <si>
    <t xml:space="preserve">Sobretasa ambiental </t>
  </si>
  <si>
    <t>Sobretasa ambiental - Urbano</t>
  </si>
  <si>
    <t>Sobretasa ambiental - Urbano-Vigencia actual</t>
  </si>
  <si>
    <t>2</t>
  </si>
  <si>
    <t>Sobretasa ambiental - Urbano-Vigencia antarior</t>
  </si>
  <si>
    <t>3</t>
  </si>
  <si>
    <t>Sobretasa ambiental - Urbano-REcuperación de Cartera</t>
  </si>
  <si>
    <t>02</t>
  </si>
  <si>
    <t>Sobretasa ambiental -  Rural</t>
  </si>
  <si>
    <t>Sobretasa ambiental -  Rural- Vigencia Actual</t>
  </si>
  <si>
    <t>Sobretasa ambiental -  Rural- Vigencia Anterior</t>
  </si>
  <si>
    <t>Sobretasa ambiental -  Rural- REcuperación de Cartera</t>
  </si>
  <si>
    <t>201</t>
  </si>
  <si>
    <t>Sobretasa Ambiental Áreas Metropolitanas</t>
  </si>
  <si>
    <t>Sobretasa Ambiental Áreas Metropolitanas- Vigencia actual</t>
  </si>
  <si>
    <t>Sobretasa Ambiental Áreas Metropolitanas - Vigencia Anterior</t>
  </si>
  <si>
    <t>Sobretasa Ambiental Áreas Metropolitanas -REcuperación de Cartera</t>
  </si>
  <si>
    <t>Ingresos no tributarios</t>
  </si>
  <si>
    <t>Contribuciones</t>
  </si>
  <si>
    <t>05</t>
  </si>
  <si>
    <t>Contribuciones diversas</t>
  </si>
  <si>
    <t>Contribución sector eléctrico</t>
  </si>
  <si>
    <t>Contribución sector eléctrico - Generadores de energía convencional</t>
  </si>
  <si>
    <t>Contribución sector eléctrico - Generadores de energía convencional - Vigencia Actual</t>
  </si>
  <si>
    <t>Contribución sector eléctrico - Generadores de energía convencional - Vigencia Anterior</t>
  </si>
  <si>
    <t>Contribución sector eléctrico - Generadores de energía convencional -REcuperación de Cartera</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</si>
  <si>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</si>
  <si>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</si>
  <si>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</si>
  <si>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Contribución sector eléctrico - Generadores de energía no convencional - Recuperación de Cartera</t>
  </si>
  <si>
    <t>Tasas y derechos administrativos</t>
  </si>
  <si>
    <t>015</t>
  </si>
  <si>
    <t>Certificaciones y constancias</t>
  </si>
  <si>
    <t>Certificaciones y constancias- Vigencia Actual</t>
  </si>
  <si>
    <t>Certificaciones y constancias - Vigencia Anterior</t>
  </si>
  <si>
    <t>Certificaciones y constancias - Recuperación de Cartera</t>
  </si>
  <si>
    <t>036</t>
  </si>
  <si>
    <t>Evaluación de licencias y trámites ambientales</t>
  </si>
  <si>
    <t>Evaluación de licencias y trámites ambientales - Vigencia Actual</t>
  </si>
  <si>
    <t>Evaluación de licencias y trámites ambientales -Vigencia Anterior</t>
  </si>
  <si>
    <t>Evaluación de licencias y trámites ambientales -Recuperación de Cartera</t>
  </si>
  <si>
    <t>037</t>
  </si>
  <si>
    <t>Seguimiento a licencias y trámites ambientales</t>
  </si>
  <si>
    <t>Seguimiento a licencias y trámites ambientales - Vigencia Actual</t>
  </si>
  <si>
    <t>Seguimiento a licencias y trámites ambientales - Vigencia Anterior</t>
  </si>
  <si>
    <t>Seguimiento a licencias y trámites ambientales - Rendimientos</t>
  </si>
  <si>
    <t>055</t>
  </si>
  <si>
    <t>Tasa por el uso del agua</t>
  </si>
  <si>
    <t>Tasa por el uso del agua - Vigencia Actual</t>
  </si>
  <si>
    <t>Tasa por el uso del agua - Vigencia Anterior</t>
  </si>
  <si>
    <t>Tasa por el uso del agua - Recuperación de Cartera</t>
  </si>
  <si>
    <t>088</t>
  </si>
  <si>
    <t>Tasa retributiva</t>
  </si>
  <si>
    <t>Tasa retributiva -  Vigencia Actual</t>
  </si>
  <si>
    <t>Tasa retributiva - Vigencia Anterior</t>
  </si>
  <si>
    <t>Tasa retributiva - Recuperación de Cartera</t>
  </si>
  <si>
    <t>089</t>
  </si>
  <si>
    <t>Tasa por aprovechamiento forestal</t>
  </si>
  <si>
    <t>Tasa por aprovechamiento forestal - Vigencia Actual</t>
  </si>
  <si>
    <t>Tasa por aprovechamiento forestal - Vigencia Anterior</t>
  </si>
  <si>
    <t>Tasa por aprovechamiento forestal - Recuperación de Cartera</t>
  </si>
  <si>
    <t>090</t>
  </si>
  <si>
    <t>Tasa compensatoria por caza de fauna silvestre</t>
  </si>
  <si>
    <t>Tasa compensatoria por caza de fauna silvestre - Vigencia Actual</t>
  </si>
  <si>
    <t>Tasa compensatoria por caza de fauna silvestre - Vigencia Anterior</t>
  </si>
  <si>
    <t>Tasa compensatoria por caza de fauna silvestre - Recuperación de Cartera</t>
  </si>
  <si>
    <t>110</t>
  </si>
  <si>
    <t>Sobretasa ambiental - Peajes</t>
  </si>
  <si>
    <t>Sobretasa ambiental - Peajes - Vigencia Actual</t>
  </si>
  <si>
    <t>Sobretasa ambiental - Peajes - Vigencia Anterior</t>
  </si>
  <si>
    <t>Sobretasa ambiental - Peajes - Recuperación de Cartera</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</si>
  <si>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</si>
  <si>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</si>
  <si>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</si>
  <si>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</si>
  <si>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Tasa Compensatoria por la utilización permanente de la reserva forestal protectora Bosque Oriental de Bogotá - Recuperación de Cartera</t>
  </si>
  <si>
    <t>113</t>
  </si>
  <si>
    <t>Salvoconducto Unico Nacional</t>
  </si>
  <si>
    <t>Salvoconducto Unico Nacional - Vigencia Actual</t>
  </si>
  <si>
    <t>Salvoconducto Unico Nacional - Vigencia Anterior</t>
  </si>
  <si>
    <t>Salvoconducto Unico Nacional - Recuperación de Cartera</t>
  </si>
  <si>
    <t>03</t>
  </si>
  <si>
    <t>Multas, sanciones e intereses de mora</t>
  </si>
  <si>
    <t>001</t>
  </si>
  <si>
    <t>Multas y sanciones</t>
  </si>
  <si>
    <t>Sanciones disciplinarias</t>
  </si>
  <si>
    <t>Sanciones disciplinarias - Vigencia Actual</t>
  </si>
  <si>
    <t>Sanciones disciplinarias - Vigencia Anterior</t>
  </si>
  <si>
    <t>Sanciones disciplinarias - Recuperación de Cartera</t>
  </si>
  <si>
    <t>04</t>
  </si>
  <si>
    <t>Sanciones contractuales</t>
  </si>
  <si>
    <t>Sanciones contractuales - Vigencia Actual</t>
  </si>
  <si>
    <t>Sanciones contractuales - Vigencia Anterior</t>
  </si>
  <si>
    <t>Sanciones contractuales - Recuperación de Cartera</t>
  </si>
  <si>
    <t>Sanciones administrativas</t>
  </si>
  <si>
    <t>Sanciones administrativas - Vigencia Actual</t>
  </si>
  <si>
    <t>Sanciones administrativas - Vigencia Anterior</t>
  </si>
  <si>
    <t>Sanciones administrativas - Recuperación de Cartera</t>
  </si>
  <si>
    <t>13</t>
  </si>
  <si>
    <t>Sanciones sanitarias</t>
  </si>
  <si>
    <t>Sanciones sanitarias - Vigencia Actual</t>
  </si>
  <si>
    <t>Sanciones sanitarias - Vigencia Anterior</t>
  </si>
  <si>
    <t>Sanciones sanitarias - Recuperación de Cartera</t>
  </si>
  <si>
    <t>22</t>
  </si>
  <si>
    <t>Multas ambientales</t>
  </si>
  <si>
    <t>Multas ambientales - Vigencia Actual</t>
  </si>
  <si>
    <t>Multas ambientales - Vigencia Anterior</t>
  </si>
  <si>
    <t>Multas ambientales - Recuperación de Cartera</t>
  </si>
  <si>
    <t>002</t>
  </si>
  <si>
    <t>Intereses de mora</t>
  </si>
  <si>
    <t>Venta de bienes y servicios</t>
  </si>
  <si>
    <t>Ventas de establecimientos de mercado</t>
  </si>
  <si>
    <t>00</t>
  </si>
  <si>
    <t>Agricultura, silvicultura y productos de la pesca</t>
  </si>
  <si>
    <t>Agricultura, silvicultura y productos de la pesca - Vigencia Actual</t>
  </si>
  <si>
    <t>Agricultura, silvicultura y productos de la pesca - Vigencia Anterior</t>
  </si>
  <si>
    <t>Agricultura, silvicultura y productos de la pesca - Recuperación de Cartera</t>
  </si>
  <si>
    <t>Minerales; electricidad, gas y agua</t>
  </si>
  <si>
    <t>Minerales; electricidad, gas y agua - Vigencia Actual</t>
  </si>
  <si>
    <t>Minerales; electricidad, gas y agua - Vigencia Anterior</t>
  </si>
  <si>
    <t>Minerales; electricidad, gas y agua - Recuperación de Cartera</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</si>
  <si>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</si>
  <si>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</si>
  <si>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</si>
  <si>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Productos alimenticios, bebidas y tabaco; textiles, prendas de vestir y productos de cuero - Recuperación de Cartera</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</si>
  <si>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</si>
  <si>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</si>
  <si>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</si>
  <si>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Otros bienes transportables (excepto productos metálicos, maquinaria y equipo) - Recuperación de Cartera</t>
  </si>
  <si>
    <t>Productos metálicos, maquinaria y equipo</t>
  </si>
  <si>
    <t>Productos metálicos, maquinaria y equipo - Vigencia Actual</t>
  </si>
  <si>
    <t>Productos metálicos, maquinaria y equipo - Vigencia Anterior</t>
  </si>
  <si>
    <t>Productos metálicos, maquinaria y equipo - Recuperación de Cartera</t>
  </si>
  <si>
    <t>Servicios de la construcción</t>
  </si>
  <si>
    <t>Servicios de la construcción - Vigencia Actual</t>
  </si>
  <si>
    <t>Servicios de la construcción - Vigencia Anterior</t>
  </si>
  <si>
    <t>Servicios de la construcción - Recuperación de Cartera</t>
  </si>
  <si>
    <t>06</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</si>
  <si>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</si>
  <si>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</si>
  <si>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</si>
  <si>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Servicios de alojamiento; servicios de suministro de comidas y bebidas; servicios de transporte; y servicios de distribución de electricidad, gas y agua - Recuperación de Cartera</t>
  </si>
  <si>
    <t>07</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</si>
  <si>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</si>
  <si>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</si>
  <si>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</si>
  <si>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Servicios financieros y servicios conexos, servicios inmobiliarios y servicios de leasing - Recuperación de Cartera</t>
  </si>
  <si>
    <t>08</t>
  </si>
  <si>
    <t xml:space="preserve">Servicios prestados a las empresas y servicios de producción </t>
  </si>
  <si>
    <t>Servicios prestados a las empresas y servicios de producción  - Vigencia Actual</t>
  </si>
  <si>
    <t>Servicios prestados a las empresas y servicios de producción  - Vigencia Anterior</t>
  </si>
  <si>
    <t>Servicios prestados a las empresas y servicios de producción  - Recuperación de Cartera</t>
  </si>
  <si>
    <t>09</t>
  </si>
  <si>
    <t>Servicios para la comunidad, sociales y personales</t>
  </si>
  <si>
    <t>Servicios para la comunidad, sociales y personales - Vigencia Actual</t>
  </si>
  <si>
    <t>Servicios para la comunidad, sociales y personales - Vigencia Anterior</t>
  </si>
  <si>
    <t>Servicios para la comunidad, sociales y personales - Recuperación de Cartera</t>
  </si>
  <si>
    <t>10</t>
  </si>
  <si>
    <t>Elementos militares de un solo uso</t>
  </si>
  <si>
    <t>Elementos militares de un solo uso - Vigencia Actual</t>
  </si>
  <si>
    <t>Elementos militares de un solo uso - Vigencia Anterior</t>
  </si>
  <si>
    <t>Elementos militares de un solo uso - Recuperación de Cartera</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</si>
  <si>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</si>
  <si>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</si>
  <si>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</si>
  <si>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Servicios prestados a las empresas y servicios de producción - Recuperación de Cartera</t>
  </si>
  <si>
    <t>Transferencias corrientes</t>
  </si>
  <si>
    <t>003</t>
  </si>
  <si>
    <t>Participaciones distintas del SGP</t>
  </si>
  <si>
    <t>Participación en impuestos</t>
  </si>
  <si>
    <t>14</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</si>
  <si>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</si>
  <si>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</si>
  <si>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</si>
  <si>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ambiental en el porcentaje de recaudo del impuesto predial - Recuperación de Cartera</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</si>
  <si>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</si>
  <si>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</si>
  <si>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</si>
  <si>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</si>
  <si>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Participación de intereses de mora al porcentaje de recaudo del impuesto predial - Recuperación de Cartera</t>
  </si>
  <si>
    <t>009</t>
  </si>
  <si>
    <t>Recursos del Sistema de Seguridad Social Integral</t>
  </si>
  <si>
    <t>Sistema General de Pensiones</t>
  </si>
  <si>
    <t>Concurrencia pasivo pensional</t>
  </si>
  <si>
    <t>Concurrencia pasivo pensional - Vigencia Actual</t>
  </si>
  <si>
    <t>Concurrencia pasivo pensional -  Vigencia Anterior</t>
  </si>
  <si>
    <t>Concurrencia pasivo pensional - Recuperación de Cartera</t>
  </si>
  <si>
    <t>010</t>
  </si>
  <si>
    <t>Sentencias y conciliaciones</t>
  </si>
  <si>
    <t>Fallos nacionales</t>
  </si>
  <si>
    <t>Sentencias</t>
  </si>
  <si>
    <t>Sentencias - Vigencia Actual</t>
  </si>
  <si>
    <t>Sentencias - Vigencia Anterior</t>
  </si>
  <si>
    <t>Sentencias - Recuperación de Cartera</t>
  </si>
  <si>
    <t>Conciliaciones</t>
  </si>
  <si>
    <t>Conciliaciones - Vigencia Actual</t>
  </si>
  <si>
    <t>Conciliaciones - Vigencia Anterior</t>
  </si>
  <si>
    <t>Conciliaciones - Recuperación de Cartera</t>
  </si>
  <si>
    <t>Laudos arbitrales</t>
  </si>
  <si>
    <t>Laudos arbitrales - Vigencia Actual</t>
  </si>
  <si>
    <t>Laudos arbitrales - Vigencia Anterior</t>
  </si>
  <si>
    <t>Laudos arbitrales - Recuperación de Cartera</t>
  </si>
  <si>
    <t>011</t>
  </si>
  <si>
    <t>Indemnizaciones relacionadas con seguros no de vida</t>
  </si>
  <si>
    <t>Indemnizaciones relacionadas con seguros no de vida - Vigencia Anterior</t>
  </si>
  <si>
    <t>Indemnizaciones relacionadas con seguros no de vida - Vigencia Actual</t>
  </si>
  <si>
    <t>Indemnizaciones relacionadas con seguros no de vida - Recuperación de Cartera</t>
  </si>
  <si>
    <t>020</t>
  </si>
  <si>
    <t>Devoluciones seguridad social - pensiones</t>
  </si>
  <si>
    <t>Devoluciones seguridad social - pensiones - Vigencia Actual</t>
  </si>
  <si>
    <t>Devoluciones seguridad social - pensiones - Vigencia Anterior</t>
  </si>
  <si>
    <t>Devoluciones seguridad social - pensiones - Recuperación de Cartera</t>
  </si>
  <si>
    <t>Recursos de capital</t>
  </si>
  <si>
    <t>Disposición de activos</t>
  </si>
  <si>
    <t>Disposición de activos financieros</t>
  </si>
  <si>
    <t>Acciones</t>
  </si>
  <si>
    <t>Acciones - Vigencia Actual</t>
  </si>
  <si>
    <t>Acciones - Vigencia Anterior</t>
  </si>
  <si>
    <t>Acciones - Recuperación de Cartera</t>
  </si>
  <si>
    <t>Reducciones de capital</t>
  </si>
  <si>
    <t>Reducciones de capital - Vigencia Actual</t>
  </si>
  <si>
    <t>Reducciones de capital - Vigencia Anterior</t>
  </si>
  <si>
    <t>Reducciones de capital - Recuperación de Cartera</t>
  </si>
  <si>
    <t>Reembolso de participaciones en fondos de inversión</t>
  </si>
  <si>
    <t>Reembolso de participaciones en fondos de inversión - Vigencia Actual</t>
  </si>
  <si>
    <t>Reembolso de participaciones en fondos de inversión - Vigencia Anterior</t>
  </si>
  <si>
    <t>Reembolso de participaciones en fondos de inversión - Recuperación de Cartera</t>
  </si>
  <si>
    <t>004</t>
  </si>
  <si>
    <t>Títulos de devolución de impuestos-TIDIS</t>
  </si>
  <si>
    <t>Títulos de devolución de impuestos-TIDIS - Vigencia Actual</t>
  </si>
  <si>
    <t>Títulos de devolución de impuestos-TIDIS - Vigencia Anterior</t>
  </si>
  <si>
    <t>Títulos de devolución de impuestos-TIDIS - Recuperación de Cartera</t>
  </si>
  <si>
    <t>Disposición de activos no financieros</t>
  </si>
  <si>
    <t>Disposición de activos fijos</t>
  </si>
  <si>
    <t>Disposición de edificaciones y estructuras</t>
  </si>
  <si>
    <t>Disposición de edificaciones y estructuras - Vigencia Actual</t>
  </si>
  <si>
    <t>Disposición de edificaciones y estructuras - Vigencia Anterior</t>
  </si>
  <si>
    <t>Disposición de edificaciones y estructuras - Recuperación de Cartera</t>
  </si>
  <si>
    <t>Disposición de maquinaria y equipo</t>
  </si>
  <si>
    <t>Disposición de maquinaria y equipo - Vigencia Actual</t>
  </si>
  <si>
    <t>Disposición de maquinaria y equipo - Vigencia Anterioir</t>
  </si>
  <si>
    <t>Disposición de maquinaria y equipo - Recuperación de Cartera</t>
  </si>
  <si>
    <t>Disposición de otros activos fijos</t>
  </si>
  <si>
    <t>Disposición de recursos biológicos cultivados</t>
  </si>
  <si>
    <t>Disposición de recursos biológicos cultivados - Vigencia Actual</t>
  </si>
  <si>
    <t>Disposición de recursos biológicos cultivados - Vigencia Anterior</t>
  </si>
  <si>
    <t>Disposición de recursos biológicos cultivados - Recuperación de Cartera</t>
  </si>
  <si>
    <t>Disposición de productos de la propiedad intelectual</t>
  </si>
  <si>
    <t>Disposición de productos de la propiedad intelectual - Vigencia Actual</t>
  </si>
  <si>
    <t>Disposición de productos de la propiedad intelectual - Vigencia Anterior</t>
  </si>
  <si>
    <t>Disposición de productos de la propiedad intelectual - Recuperación de Cartera</t>
  </si>
  <si>
    <t>Disposición de objetos de valor</t>
  </si>
  <si>
    <t>Disposición de joyas y artículos conexos</t>
  </si>
  <si>
    <t>Disposición de joyas y artículos conexos - Vigencia Actual</t>
  </si>
  <si>
    <t>Disposición de joyas y artículos conexos - Vigencia Anterior</t>
  </si>
  <si>
    <t>Disposición de joyas y artículos conexos - Recuperación de Cartera</t>
  </si>
  <si>
    <t>Disposición de antigüedades u otros objetos de arte</t>
  </si>
  <si>
    <t>Disposición de antigüedades u otros objetos de arte - Vigencia Actual</t>
  </si>
  <si>
    <t>Disposición de antigüedades u otros objetos de arte - Vigencia Anterior</t>
  </si>
  <si>
    <t>Disposición de antigüedades u otros objetos de arte - Recuperación de Cartera</t>
  </si>
  <si>
    <t>Disposición de otros objetos valiosos</t>
  </si>
  <si>
    <t>Disposición de otros objetos valiosos - Vigencia Actual</t>
  </si>
  <si>
    <t>Disposición de otros objetos valiosos - Vigencia Anterior</t>
  </si>
  <si>
    <t>Disposición de otros objetos valiosos - Recuperación de Cartera</t>
  </si>
  <si>
    <t>Disposición de activos no producidos</t>
  </si>
  <si>
    <t>Disposición de  tierras y terrenos</t>
  </si>
  <si>
    <t>Disposición de  tierras y terrenos - Vigencia Actual</t>
  </si>
  <si>
    <t>Disposición de  tierras y terrenos - Vigencia Anterior</t>
  </si>
  <si>
    <t>Disposición de  tierras y terrenos - Recuperación de Cartera</t>
  </si>
  <si>
    <t>Disposición de recursos biológicos no cultivados</t>
  </si>
  <si>
    <t>Disposición de recursos biológicos no cultivados - Vigencia Actual</t>
  </si>
  <si>
    <t>Disposición de recursos biológicos no cultivados - Vigencia Anterior</t>
  </si>
  <si>
    <t>Disposición de recursos biológicos no cultivados - Recuperación de Cartera</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</si>
  <si>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</si>
  <si>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</si>
  <si>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</si>
  <si>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</si>
  <si>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Empresas industriales y comerciales del Estado societarias - Recuperación de Cartera</t>
  </si>
  <si>
    <t>Sociedades de economía mixta</t>
  </si>
  <si>
    <t>Sociedades de economía mixta - Vigencia Actual</t>
  </si>
  <si>
    <t>Sociedades de economía mixta - Vigencia Anterior</t>
  </si>
  <si>
    <t>Sociedades de economía mixta - Recuperación de Cartera</t>
  </si>
  <si>
    <t>Inversiones patrimoniales no controladas</t>
  </si>
  <si>
    <t>Inversiones patrimoniales no controladas - Vigencia Actual</t>
  </si>
  <si>
    <t>Inversiones patrimoniales no controladas - Vigencia Anterior</t>
  </si>
  <si>
    <t>Inversiones patrimoniales no controladas - Recuperación de Cartera</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</si>
  <si>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</si>
  <si>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</si>
  <si>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</si>
  <si>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entidades en el exterior - Recuperación de Cartera</t>
  </si>
  <si>
    <t>Inversiones en entidades controladas - sociedades públicas</t>
  </si>
  <si>
    <t>Inversiones en entidades controladas - sociedades públicas - Vigencia Actual</t>
  </si>
  <si>
    <t>Inversiones en entidades controladas - sociedades públicas - Vigencia Anterior</t>
  </si>
  <si>
    <t>Inversiones en entidades controladas - sociedades públicas - Recuperación de Cartera</t>
  </si>
  <si>
    <t>Rendimientos financieros</t>
  </si>
  <si>
    <t>Títulos participativos</t>
  </si>
  <si>
    <t>Depósitos</t>
  </si>
  <si>
    <t>Depósitos - Sobretasa Ambiental Urbano</t>
  </si>
  <si>
    <t>Depósitos - Sobretasa Ambiental Rural</t>
  </si>
  <si>
    <t>Depósitos - Sobretasa Ambiental Areas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</si>
  <si>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</si>
  <si>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</si>
  <si>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</si>
  <si>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</si>
  <si>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</si>
  <si>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</si>
  <si>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11</t>
  </si>
  <si>
    <t>Depósitos - Tasa de Aprovechamiento Forestal</t>
  </si>
  <si>
    <t>12</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</si>
  <si>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</si>
  <si>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</si>
  <si>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</si>
  <si>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</si>
  <si>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Unico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</si>
  <si>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</si>
  <si>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</si>
  <si>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</si>
  <si>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</si>
  <si>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</si>
  <si>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</si>
  <si>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</si>
  <si>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</si>
  <si>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</si>
  <si>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</si>
  <si>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</si>
  <si>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</si>
  <si>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</si>
  <si>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</si>
  <si>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</si>
  <si>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</si>
  <si>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</si>
  <si>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</si>
  <si>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</si>
  <si>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</si>
  <si>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</si>
  <si>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</si>
  <si>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</si>
  <si>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</si>
  <si>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</si>
  <si>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</si>
  <si>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</si>
  <si>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</si>
  <si>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</si>
  <si>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</si>
  <si>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</si>
  <si>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</si>
  <si>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</si>
  <si>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Recursos de crédito externo</t>
  </si>
  <si>
    <t>Recursos de contratos de empréstitos externos</t>
  </si>
  <si>
    <t>Bancos comerciales</t>
  </si>
  <si>
    <t>Entidades de fomento</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</si>
  <si>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</si>
  <si>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</si>
  <si>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</si>
  <si>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</si>
  <si>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</si>
  <si>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</si>
  <si>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</si>
  <si>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</si>
  <si>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</si>
  <si>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</si>
  <si>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</si>
  <si>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</si>
  <si>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</si>
  <si>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</si>
  <si>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Recursos de crédito interno</t>
  </si>
  <si>
    <t>Recursos de contratos de empréstitos internos</t>
  </si>
  <si>
    <t>Banca comercial</t>
  </si>
  <si>
    <t>Nación</t>
  </si>
  <si>
    <t>Banca de fomento</t>
  </si>
  <si>
    <t>006</t>
  </si>
  <si>
    <t>007</t>
  </si>
  <si>
    <t>Otras entidades no financieras</t>
  </si>
  <si>
    <t>Colocación y títulos TES</t>
  </si>
  <si>
    <t>Colocación y títulos TES clase B a corto plazo</t>
  </si>
  <si>
    <t>Colocación y títulos TES clase B a largo plazo</t>
  </si>
  <si>
    <t>Colocación y títulos TES clase A a corto plazo</t>
  </si>
  <si>
    <t>Colocación y títulos TES clase A a largo plazo</t>
  </si>
  <si>
    <t>Bonos y otros títulos emitidos</t>
  </si>
  <si>
    <t>Transferencias de capital</t>
  </si>
  <si>
    <t>Donaciones</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</si>
  <si>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</si>
  <si>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</si>
  <si>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</si>
  <si>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</si>
  <si>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</si>
  <si>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</si>
  <si>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</si>
  <si>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</si>
  <si>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</si>
  <si>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</si>
  <si>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Condicionadas a la disminución de un pasivo</t>
  </si>
  <si>
    <t>Recuperación de cartera - préstamos</t>
  </si>
  <si>
    <t>De entidades del nivel territorial</t>
  </si>
  <si>
    <t>De otras entidades de gobierno</t>
  </si>
  <si>
    <t>De personas naturales</t>
  </si>
  <si>
    <t>De otras empresas</t>
  </si>
  <si>
    <t>Recuperación cuotas partes pensionales</t>
  </si>
  <si>
    <t>Recursos del balance</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</si>
  <si>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</si>
  <si>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</si>
  <si>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</si>
  <si>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</si>
  <si>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</si>
  <si>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Areas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</si>
  <si>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</si>
  <si>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</si>
  <si>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</si>
  <si>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</si>
  <si>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</si>
  <si>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</si>
  <si>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Retributiba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</si>
  <si>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</si>
  <si>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</si>
  <si>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</si>
  <si>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</si>
  <si>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Unico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</si>
  <si>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</si>
  <si>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</si>
  <si>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</si>
  <si>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</si>
  <si>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</si>
  <si>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</si>
  <si>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</si>
  <si>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</si>
  <si>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</si>
  <si>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</si>
  <si>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</si>
  <si>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</si>
  <si>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</si>
  <si>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</si>
  <si>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</si>
  <si>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</si>
  <si>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</si>
  <si>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32</t>
  </si>
  <si>
    <t>Mayores ingresos no aforados de la vigencia Anterior -  Recuperación de Cartera</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</si>
  <si>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</si>
  <si>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</si>
  <si>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</si>
  <si>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Areas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</si>
  <si>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</si>
  <si>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</si>
  <si>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</si>
  <si>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</si>
  <si>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</si>
  <si>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</si>
  <si>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Retributiba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</si>
  <si>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</si>
  <si>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</si>
  <si>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</si>
  <si>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</si>
  <si>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Unico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</si>
  <si>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</si>
  <si>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</si>
  <si>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</si>
  <si>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</si>
  <si>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</si>
  <si>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</si>
  <si>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</si>
  <si>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</si>
  <si>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</si>
  <si>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</si>
  <si>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</si>
  <si>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</si>
  <si>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</si>
  <si>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</si>
  <si>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</si>
  <si>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</si>
  <si>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Excedentes de apropiación de gastos vigencia anterior</t>
  </si>
  <si>
    <t>Excedentes de apropiación de gastos vigencia anterior - Sobretasa Ambiental Urbano</t>
  </si>
  <si>
    <t>Excedentes de apropiación de gastos vigencia anterior - Sobretasa Ambiental Rural</t>
  </si>
  <si>
    <t>Excedentes de apropiación de gastos vigencia anterior - Sobretasa Ambiental Areas Metropolitanas</t>
  </si>
  <si>
    <t>Excedentes de apropiación de gastos vigencia anterior - Contribución sector eléctrico - Generadores de energía convencional</t>
  </si>
  <si>
    <t>Excedentes de apropiación de gastos vigencia anterior - Contribución sector eléctrico - Generadores de energía no convencional</t>
  </si>
  <si>
    <t>Excedentes de apropiación de gastos vigencia anterior - Certificaciones y constancias</t>
  </si>
  <si>
    <t xml:space="preserve">Excedentes de apropiación de gastos vigencia anterior - Evaluación de licencias y trámites ambientales </t>
  </si>
  <si>
    <t xml:space="preserve">Excedentes de apropiación de gastos vigencia anterior - Seguimiento de licencias y trámites ambientales </t>
  </si>
  <si>
    <t>Excedentes de apropiación de gastos vigencia anterior -  Tasa por el Uso del Agua</t>
  </si>
  <si>
    <t>Excedentes de apropiación de gastos vigencia anterior - Tasa Retributiba</t>
  </si>
  <si>
    <t>Excedentes de apropiación de gastos vigencia anterior - Tasa de Aprovechamiento Forestal</t>
  </si>
  <si>
    <t>Excedentes de apropiación de gastos vigencia anterior - Tasa compensatoria por caza de fauna silvestre</t>
  </si>
  <si>
    <t>Excedentes de apropiación de gastos vigencia anterior -  Sobretasa ambiental - Peajes</t>
  </si>
  <si>
    <t>Excedentes de apropiación de gastos vigencia anterior - Tasa Compensatoria por la utilización permanente de la reserva forestal protectora Bosque Oriental de Bogotá</t>
  </si>
  <si>
    <t>Excedentes de apropiación de gastos vigencia anterior - Salvoconducto Unico Nacional</t>
  </si>
  <si>
    <t>Excedentes de apropiación de gastos vigencia anterior - Multas ambientales</t>
  </si>
  <si>
    <t>Excedentes de apropiación de gastos vigencia anterior - Intereses de mora multas y sanciones</t>
  </si>
  <si>
    <t>Excedentes de apropiación de gastos vigencia anterior - Venta de bienes y servicios</t>
  </si>
  <si>
    <t>Excedentes de apropiación de gastos vigencia anterior - Participación ambiental en el porcentaje de recaudo del impuesto predial</t>
  </si>
  <si>
    <t>Excedentes de apropiación de gastos vigencia anterior - Participación de intereses de mora al porcentaje de recaudo del impuesto predial.</t>
  </si>
  <si>
    <t>Excedentes de apropiación de gastos vigencia anterior - Concurrencia pasivo pensional</t>
  </si>
  <si>
    <t>Excedentes de apropiación de gastos vigencia anterior - Fallos Nacionales Sentencias</t>
  </si>
  <si>
    <t>Excedentes de apropiación de gastos vigencia anterior - Fallos Nacionales Conciliaciones</t>
  </si>
  <si>
    <t>Excedentes de apropiación de gastos vigencia anterior - Fallos Nacionales Laudos arbitrales</t>
  </si>
  <si>
    <t>Excedentes de apropiación de gastos vigencia anterior - Indemnizaciones relacionadas con seguros no de vida</t>
  </si>
  <si>
    <t>Excedentes de apropiación de gastos vigencia anterior -  Devoluciones seguridad Social Pensiones</t>
  </si>
  <si>
    <t>Excedentes de apropiación de gastos vigencia anterior - Disposición de activos financieros</t>
  </si>
  <si>
    <t>Excedentes de apropiación de gastos vigencia anterior - Disposición de activos no financieros</t>
  </si>
  <si>
    <t>Excedentes de apropiación de gastos vigencia anterior - Sociedades de economía mixta</t>
  </si>
  <si>
    <t>Excedentes de apropiación de gastos vigencia anterior - Dividendos y utilidades por otras inversiones de capital</t>
  </si>
  <si>
    <t>Excedentes de apropiación de gastos vigencia anterior -  Rendimientos Financieros</t>
  </si>
  <si>
    <t>Reintegros y otros recursos no apropiados</t>
  </si>
  <si>
    <t>Reintegros</t>
  </si>
  <si>
    <t>Recursos no apropiados</t>
  </si>
  <si>
    <t xml:space="preserve">Aportes Presupuesto General de la Nación </t>
  </si>
  <si>
    <t>Aportes Presupuesto General de la Nación - Funcionamiento</t>
  </si>
  <si>
    <t>Aportes de la Nación para Gastos de personal</t>
  </si>
  <si>
    <t>Aportes de la Nación para Adquisición de bienes y servicios</t>
  </si>
  <si>
    <t>Aportes de la Nación para Transferencias corrientes</t>
  </si>
  <si>
    <t>Aportes Presupuesto General de la Nación - Inversión</t>
  </si>
  <si>
    <t>Aportes Fondo de Compensación Ambiental -FCA</t>
  </si>
  <si>
    <t xml:space="preserve">Aportes Fondo de Compensación Ambiental -FCA, Funcionamiento </t>
  </si>
  <si>
    <t>Aportes del FCA para Gastos de personal</t>
  </si>
  <si>
    <t>Aportes del FCA para Adquisición de bienes y servicios</t>
  </si>
  <si>
    <t>Aportes del FCA para Transferencias corrientes</t>
  </si>
  <si>
    <t>Aportes inversión Fondo de Compensación Ambiental -FCA</t>
  </si>
  <si>
    <t>Aportes inversión Fondo Nacional Ambiental - FONAM</t>
  </si>
  <si>
    <t>5</t>
  </si>
  <si>
    <t>Aportes del Sistema de Participación General de Regalias - SPGR</t>
  </si>
  <si>
    <t>Aportes del SPGR para Funcionamiento</t>
  </si>
  <si>
    <t>Aportes del SPGR para Gastos de personal</t>
  </si>
  <si>
    <t>Aportes del SPGR para Adquisición de bienes y servicios</t>
  </si>
  <si>
    <t>Aportes del SPGR  para Transferencias corrientes</t>
  </si>
  <si>
    <t>Aportes del SPGR para Servicio de la Deuda</t>
  </si>
  <si>
    <t>Aportes del SPGR para Inversión</t>
  </si>
  <si>
    <t>ANEXO No. 2. PROTOCOLO O GUÍA DE DILIGENCIAMIENTO</t>
  </si>
  <si>
    <t>ÍTEM</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</si>
  <si>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</si>
  <si>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</si>
  <si>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</si>
  <si>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</si>
  <si>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</si>
  <si>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</si>
  <si>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</si>
  <si>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</si>
  <si>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</si>
  <si>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</si>
  <si>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</si>
  <si>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</si>
  <si>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</si>
  <si>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</si>
  <si>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</si>
  <si>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</si>
  <si>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</si>
  <si>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</si>
  <si>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</si>
  <si>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</si>
  <si>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</si>
  <si>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(12) RECAUDO EFECTIVO</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</si>
  <si>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</si>
  <si>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</si>
  <si>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</si>
  <si>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</si>
  <si>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CONCEPTO 
(2)</t>
  </si>
  <si>
    <t xml:space="preserve">RECURSOS PROPIOS
(3)
</t>
  </si>
  <si>
    <t xml:space="preserve">RECURSOS DE LA NACIÓN 
(4)
</t>
  </si>
  <si>
    <t>RECURSOS FONDO DE COMPENSACIÓN AMBIENTAL
(5)</t>
  </si>
  <si>
    <t>RECURSOS DE REGALÍAS
(6)</t>
  </si>
  <si>
    <t>TOTAL RECURSOS
(7)</t>
  </si>
  <si>
    <t>OBSERVACIONES (8)</t>
  </si>
  <si>
    <t>PRESUPUESTADO</t>
  </si>
  <si>
    <t>COMPROMETIDO</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</si>
  <si>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</si>
  <si>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</si>
  <si>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</si>
  <si>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</si>
  <si>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</si>
  <si>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</si>
  <si>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</si>
  <si>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</si>
  <si>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</si>
  <si>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ENTIDADES DE GOBIERNO</t>
  </si>
  <si>
    <t>A ORGANOS DEL PGN</t>
  </si>
  <si>
    <t>Fondo de Compensación Ambiental - Ministerio del Medio Ambiente Art 24 Ley 344 de 1996</t>
  </si>
  <si>
    <t>Fondo de Compensación Ambiental - TSE (20%)</t>
  </si>
  <si>
    <t>Fondo de Compensación Ambiental - Recursos propios diferentes a TSE (10%)</t>
  </si>
  <si>
    <t>A ESQUEMAS ASOCIATIVOS</t>
  </si>
  <si>
    <t>Aportes a ASOCARS</t>
  </si>
  <si>
    <t xml:space="preserve">PRESTACIONES SOCIALES </t>
  </si>
  <si>
    <t>Prestaciones sociales relacionadas con el empleo</t>
  </si>
  <si>
    <t>Mesadas pensionales (de pensiones)</t>
  </si>
  <si>
    <t>Bonos pensionales (de pensiones)</t>
  </si>
  <si>
    <t>SENTENCIAS Y CONCILIACIONES</t>
  </si>
  <si>
    <t>Comisiones y otros gastos</t>
  </si>
  <si>
    <t>GASTOS POR TRIBUTOS, MULTAS, SANCIONES E INTERESES DE MORA</t>
  </si>
  <si>
    <t>IMPUESTOS</t>
  </si>
  <si>
    <t>IMPUESTOS TERRITORIALES</t>
  </si>
  <si>
    <t>Impuesto predial y Sobretasa ambiental</t>
  </si>
  <si>
    <t>Impuesto sobre vehículos automotores.</t>
  </si>
  <si>
    <t>TASAS Y DERECHOS ADMINISTRATIVOS</t>
  </si>
  <si>
    <t>Peajes.</t>
  </si>
  <si>
    <t>CONTRIBUCIONES</t>
  </si>
  <si>
    <t>Cuota de fiscalización y auditaje</t>
  </si>
  <si>
    <t>Multas</t>
  </si>
  <si>
    <t>Sanciones</t>
  </si>
  <si>
    <t>SERVICIO DE LA DEUDA</t>
  </si>
  <si>
    <t>Servicios de la deuda pública externa</t>
  </si>
  <si>
    <t>Intereses de la deduda pública externa</t>
  </si>
  <si>
    <t>Servicios de la deuda pública interna</t>
  </si>
  <si>
    <t>Intereses de la deduda pública interna</t>
  </si>
  <si>
    <t>Fondo de contigencias</t>
  </si>
  <si>
    <r>
      <t xml:space="preserve">TOTAL GASTOS DE INVERSIÓN </t>
    </r>
    <r>
      <rPr>
        <b/>
        <sz val="10"/>
        <color rgb="FFFF0000"/>
        <rFont val="Arial Narrow"/>
        <family val="2"/>
      </rPr>
      <t>(inserte filas cuando sea necesario)</t>
    </r>
  </si>
  <si>
    <t xml:space="preserve">Objetivo. </t>
  </si>
  <si>
    <t>Producto</t>
  </si>
  <si>
    <t>ANEXO No. 5.2. PROTOCOLO O GUÍA DE DILIGENCIAMIENTO</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</si>
  <si>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</si>
  <si>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</si>
  <si>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</si>
  <si>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</si>
  <si>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</si>
  <si>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</si>
  <si>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DE REGALÍAS</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</si>
  <si>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</si>
  <si>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(7) TOTAL RECURSOS</t>
  </si>
  <si>
    <t>Es la sumatoria del gasto realizado por recursos propios, Nación, Regalías y Fondo de Compensación Ambiental.</t>
  </si>
  <si>
    <t>(8) OBSERVACIONES</t>
  </si>
  <si>
    <t>RECURSOS VIGENCIA :  2023</t>
  </si>
  <si>
    <t>TOTAL PRESUPUESTO DE GASTOS</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</si>
  <si>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
De conformidad al manual para el registro de la contabilidad presupuestal pública (CHIP) Son aquellos soportados en los actos en los cuales se determina la cuantía del ingreso que deba recibirse.</t>
  </si>
  <si>
    <t>(12) RECAUDO EFECTIVO Indique los recursos percibidos por la Corporación durante la vigencia de reporte,  monto recaudado en dinero o en papeles por concepto de ingresos de la vigencia o cuentas por cobrar, descontado las devoluciones o reversiones.</t>
  </si>
  <si>
    <t>Por cada cuenta que conforma el presupuesto de gastos por concepto de los recursos recibidos por el Presupuesto General de la Nación y FONAM,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</si>
  <si>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 xml:space="preserve">CORPORACIÓN AUTÓMA REGIONAL DEL CESAR </t>
  </si>
  <si>
    <t xml:space="preserve">Sanciones Contractuales-Vigencia Actual </t>
  </si>
  <si>
    <t xml:space="preserve">Sobretasa Ambiental Vigncia Anterior </t>
  </si>
  <si>
    <t>Contribución sector eléctrico - Generadores de energía convencional Vigencia Anterior</t>
  </si>
  <si>
    <t xml:space="preserve">Tasa por el Uso del Agua Vigencia Anterior </t>
  </si>
  <si>
    <t xml:space="preserve">Tasa Retributiva Vigencia Anterior </t>
  </si>
  <si>
    <t>Depósitos - Tasa Retributiba</t>
  </si>
  <si>
    <t xml:space="preserve">Aportes de la Nacion para Servicio  a la Deuda </t>
  </si>
  <si>
    <t>A ORGANIZACIONES NACIONALES</t>
  </si>
  <si>
    <t>Asociación de Corporaciones Autónomas Regionales</t>
  </si>
  <si>
    <t>LINEA ESTRATEGICA 4. GESTIÓN PARA LA PRODUCCIÓN SOSTENIBLE</t>
  </si>
  <si>
    <t>PROGRAMA 3201. FORTALECIMIENTO DEL DESEMPEÑO AMBIENTAL DE LOS SECTORES PRODUCTIVOS</t>
  </si>
  <si>
    <t>Proyecto 3201.01 Gestión e implementación de estrategias para la recuperación y conservación de la flora y fauna en el Departamento del Cesar, en armonía con el proyecto 1.2</t>
  </si>
  <si>
    <t>Proyecto 3201.02.Gestión, coordinación,  e implementación de políticas locales de resiliencia y sostenibilidad ambiental urbana en el área de jurisdicción de Corpocesar.</t>
  </si>
  <si>
    <t>Proyecto 3201.03.Gestión y apoyo regional a  la implementación de la estrategia nacional de Economía  circular y  economía ambiental para la producción sostenible</t>
  </si>
  <si>
    <t>Proyecto 3201.04. Apropiación de la Ciencia ambiental  y de la tecnología para promover la producción sostenible en el dpto. del Cesar</t>
  </si>
  <si>
    <t xml:space="preserve">Proyecto 3201.05. Gestión integral  del suelo  para la recuperación de este recurso natural  en el departamento del Cesar.  </t>
  </si>
  <si>
    <t>Proyecto 3201.06. Gestión integral del recurso aire, articulada a  la prioridad regional del MADS,  en áreas estratégicas del dpto del Cesar</t>
  </si>
  <si>
    <t xml:space="preserve">BPIN 20223219000002 Implementacón del esquema pagos por servicios ambientales como estrategia de conservación y restauración ecológica en el parque natural regional serranía de Perija y su zona con función amortiguadora </t>
  </si>
  <si>
    <t>PROGRAMA 3206. GESTIÓN DEL CAMBIO CLIMÁTICO PARA UN DESARROLLO BAJO EN CARBONO Y RESILIENTE AL CLIMA</t>
  </si>
  <si>
    <t>Proyecto 3206.01  Implementación y evaluación de acciones del Plan Integral de Gestión de Cambio Climático -PIGCC- Territorial del Cesar</t>
  </si>
  <si>
    <t>Proyecto 3206.02 Implementación de acciones para la operación de la EDANA en el área de jurisdicción de Corpocesar</t>
  </si>
  <si>
    <t>Proyecto 3206.03 Gestión de conocimiento e implementación de medidas para la  reducción del riesgo ambiental en áreas prioritarias del dpto. del Cesar.</t>
  </si>
  <si>
    <t>LINEA ESTRATÉGICA 5. GESTIÓN DE ASUNTOS AMBIENTALES SECTORIALES</t>
  </si>
  <si>
    <t>PROGRAMA 3202. CONSERVACIÓN DE LA BIODIVERSIDAD Y SUS SERVICIOS ECOSISTÉMICOS</t>
  </si>
  <si>
    <t>Proyecto 3202.01 Gestión e implementación de acciones integrales para la restauración ecológica en el departamento del Cesar</t>
  </si>
  <si>
    <t>Proyecto 3202.02 Coordinación y Desarrollo de portafolios de sistemas sostenibles de conservación - SSC- (conservación, restauración, manejo sostenible, agroforestales, reconversión productiva) en el departamento del Cesar</t>
  </si>
  <si>
    <t>Proyecto 3202.03 Implementación de la estrategia de control integral en los núcleos de deforestación priorizados en el Cesar, (en coordinación institucional con el MADS).</t>
  </si>
  <si>
    <t>Proyecto 3202.04 Fortalecimiento de gobernanza forestal en la jurisdicción de Corpocesar</t>
  </si>
  <si>
    <t xml:space="preserve">Proyecto 3202.05 Gestión del SIRAP  y/o implementación de otras estrategias de conservación de la biodiversidad y formulación e implementación y apoyo de PM  de AP  en el dpto. del Cesar. </t>
  </si>
  <si>
    <t>Proyecto 3202.06 Fortalecimiento, gestión e implementación de medidas para el manejo de la fauna en el dpto. del Cesar</t>
  </si>
  <si>
    <t>BPIN 20233219000001 Implementación de acciones para la restauración, conservación y uso sostenible de los recursos naturales, en el marco del plan de manejo ambiental de los humedales menores del su del Departamento del Cesar</t>
  </si>
  <si>
    <t>BPIN 202232191234000004 desarrollo de acciones para la conservación y restauración ecológica en el parque natural regional Serranía de Perijá y su zona con función amortiguadora en el Departamento del Cesar</t>
  </si>
  <si>
    <t>BPIN 20213219000002 Implementación de acciones de restauración con guadua y otras especies nativas en areas priorizadas de la Jurisdicción de Corpocesar, Departamento del Cesar</t>
  </si>
  <si>
    <t>BPIN 20213219000001 Implementación de estrategias para la conservación, uso sostenible de la biodiversidad y restauración de los servicios ecosistemicos del complejo cenagoso de zapatosa, en el Municipio de Chimichagua, Departamento del Cesar</t>
  </si>
  <si>
    <t>BPIN 20213201010025 Mejoramiento Ambiental de la cuenca hidrográfica rio calenturitas a través de acciones de restauración en áreas degradadas localizadas en el Municipio de la Jagua de Ibirico en el Departamento del Cesar</t>
  </si>
  <si>
    <t>PROGRAMA 3203. GESTIÓN INTEGRAL DEL RECURSO HÍDRICO</t>
  </si>
  <si>
    <t>Proyecto 3203.01 Gestión integral del recurso hídrico y materialización de la ZOAT en el area de jurisdiccion de Corpocesar</t>
  </si>
  <si>
    <t>BPIN 20233219000002 Recuperación Hidrodinámica y ambiental del Caño Paraluz, como estrategia para la recuperación del ecosistema natural de la ciénaga mata de palma, en Jurisdicción del municipio de el Paso y Chiriguana, Departamento del Cesar</t>
  </si>
  <si>
    <t>BPIN 20223219000001 Formulación del plan de ordenación y mnejo de la cuenca 2802-02 del Río Medio Cesar en la Jurisdicción de corpocesar, Departamento del Cesar</t>
  </si>
  <si>
    <t>LINEA ESTRATÉGICA 3. GESTIÓN DEL ORDENAMIENTO AMBIENTAL TERRITORIAL Y GESTIÓN DEL RIESGO</t>
  </si>
  <si>
    <t>PROGRAMA 3205. ORDENAMIENTO AMBIENTAL TERRITORIAL</t>
  </si>
  <si>
    <t>Proyecto 3205.01 Fortalecimiento del proceso de Ordenamiento Territorial como estrategia  para promover el  desarrollo terrirorial sostenible, en el dpto del Cesar.</t>
  </si>
  <si>
    <t>Proyecto 3205.02 Asistencia técnica a todos los municipios de la jurisdicción en los procesos de revisión y ajuste de los POT, siguiendo guias del SINA</t>
  </si>
  <si>
    <t>Proyecto 3205.03 Implementación de un sistema de relacionamiento  interinstitucional en el proceso de planeación del desarrollo y evaluación de los modelos de ocupación adoptados</t>
  </si>
  <si>
    <t>LINEA ESTRATÉGICA 2. GESTIÓN PARA LA CULTURA Y LA EDUCACIÓN AMBIENTAL</t>
  </si>
  <si>
    <t>PROGRAMA 3208. EDUCACIÓN AMBIENTAL</t>
  </si>
  <si>
    <t>Proyecto 3208.01 Fortalecimento de la participación ciudadana en la Gestión ambiental,  con enfoque endógeno y/o cultural,   intergeneracional, y consensual para promover el desarrollo ECOsocial en el Dpto del Cesar</t>
  </si>
  <si>
    <t>Proyecto 3208.02 Fortalecimiento y optimización del programa transversal de Educación Ambiental de la Corporación, armonizado a la Política Nacional de Educación Ambiental de Colombia, en el contexto de la propuesta DEPARTAMENTO DEL CESAR - CORPOCESAR– 2020: "Por la sustentabilidad de la vida".</t>
  </si>
  <si>
    <t>Proyecto 3208.03 Planeación, gestión e Implementación de acciones  para el manejo de conflictos socioambientales  asociados a la productividad económica y/o uso de RN en áreas estratégicas del Cesar.</t>
  </si>
  <si>
    <t>LÍNEA ESTRATÉGICA 1. GESTIÓN PARA EL FORTALECIMIENTO INSTITUCIONAL INTEGRAL.</t>
  </si>
  <si>
    <t>PROGRAMA 3299. FORTALECIMIENTO DE LA GESTIÓN Y DIRECCIÓN DEL SECTOR AMBIENTE Y DESARROLLO SOSTENIBLE</t>
  </si>
  <si>
    <t>Proyecto 3299.01  Fortalecimiento  e implementación de medidas  Técnicas, económicas  y financieras  para la sostenibilidad  administrativa y financiera  de Corpocesar</t>
  </si>
  <si>
    <t>Proyecto 3299.02 Gestión e implementacion de acciones  para el aumento de la capacidad de desempeño  institucional integral de Corpocesar</t>
  </si>
  <si>
    <t>Proyecto 3299.03 Fortalecimiento institucional sostenible del ejercicio de la autoridad ambiental regional  (seguimiento, control y vigilancia) y apoyo  integral de los procesos operativos de trámites ambientales otorgados por la Corporación</t>
  </si>
  <si>
    <t>Proyecto 3299.04  Implementación de estrategias para el manejo ambiental en territorios indígenas de la Sierra Nevada de Santa Marta y Serranía de Perijá,   incorporando la cosmovisión de los pueblos indígenas  y  el enfoque diferencial en la restauración ecológica integral .</t>
  </si>
  <si>
    <t xml:space="preserve">Proyecto 3299.05 Implementación de estrategias para el manejo ambiental en comunidades afrodescendientes,  otras minorías étnicas, y/o poblaciones victimas del conflicto armado en el Dpto. del Cesar. </t>
  </si>
  <si>
    <t xml:space="preserve">3299.06 Fortalecimiento de las  TIC´s .según lineamientos de MINTICs y la política de gobierno digital, en Corpocesar. </t>
  </si>
  <si>
    <t>PROGRAMA 3204.  GESTIÓN DE LA INFORMACIÓN Y EL CONOCIMIENTO AMBIENTAL</t>
  </si>
  <si>
    <t xml:space="preserve">Proyecto 3204.01 Gestión de conocimiento e información ambiental para la promoción del desarrollo ambiental sostenible. </t>
  </si>
  <si>
    <t>Proyecto 3204.02 Implementación de la estrategia  de Comunicación política de la gestión ambiental para la divulgación interinstitucional y  aprehensión ciudadana al sector ambiental</t>
  </si>
  <si>
    <t>6.01.01.03.003.001.00AR.2101.1900.20213219000001 Implementación de estrategias para la conservación, uso sostnible de la biodiversidad y restauración de los srvicios ecosistemicos del complejo cenagoso de zapatosa, en el Municipio de Chimichagua, Dep</t>
  </si>
  <si>
    <t>BPIN 20183219000004 Implementación de un proyecto piloto de Biorremediación y gestión ambiental en el rio  San Alberto Cesar</t>
  </si>
  <si>
    <t>BPIN 20193219000002 Implementación de acciones de adaptación al cambio climático en el edificio  Bioclimático y el CAVFFS, sedes de Corpocesar en el marco del PIGCCT del departamento del Cesar .</t>
  </si>
  <si>
    <t>BPIN 20203219000001 Implementacion de acciones de mitigacion del cambio climatico en zonas rurales de los Municipios de Valledupar, La Paz, Manaure, San Diego, y Agustin Codazzi, del Departamento del Cesar</t>
  </si>
  <si>
    <t>SPGR Fortalecimiento</t>
  </si>
  <si>
    <t>SGR Fortalecimiento</t>
  </si>
  <si>
    <t>3202-0900-2021-321900-0002  Implementación de acciones de restauración con guadua y otras especies nativas en areas priorizadas de la Jurisdicción de CORPOCESAR, Departamento del Cesar</t>
  </si>
  <si>
    <t xml:space="preserve">3203_ BPIN 20223219000001 Formulacion del plan de ordenacion y manejo de la cuenca  2802-02 del Rio Medio Cesar en la Jurisdiccion de Corpocesar, Departamento del Cesar </t>
  </si>
  <si>
    <t>ACCIÓN ESTRATÉGICA</t>
  </si>
  <si>
    <t>RECURSOS APROPIADOS 2023</t>
  </si>
  <si>
    <t>Sobretasa Ambiental Urbana - Vigencia Actual_PRESUPUESTADO</t>
  </si>
  <si>
    <t>Sobretasa Ambiental Urbana - Vigencia Actual_COMPROMETIDO</t>
  </si>
  <si>
    <t>Sobretasa Ambiental Urbana - Vigencia Actual_OBLIGACIONES</t>
  </si>
  <si>
    <t>Sobretasa Ambiental Urbana - Vigencia Actual_PAGOS</t>
  </si>
  <si>
    <t>Contribución sector eléctrico - Generadores de energía convencional - Vigencia Actual_PRESUPUESTADO</t>
  </si>
  <si>
    <t>Contribución sector eléctrico - Generadores de energía convencional - Vigencia Actual_COMPROMETIDO</t>
  </si>
  <si>
    <t>Contribución sector eléctrico - Generadores de energía convencional - Vigencia Actual_OBLIGACIONES</t>
  </si>
  <si>
    <t>Contribución sector eléctrico - Generadores de energía convencional - Vigencia Actual_PAGOS</t>
  </si>
  <si>
    <t>Evaluación de licencias y trámites ambientales - Vigencia Actual_PRESUPUESTADO</t>
  </si>
  <si>
    <t>Evaluación de licencias y trámites ambientales - Vigencia Actual_COMPROMETIDO</t>
  </si>
  <si>
    <t>Evaluación de licencias y trámites ambientales - Vigencia Actual_OBLIGACIONES</t>
  </si>
  <si>
    <t>Evaluación de licencias y trámites ambientales - Vigencia Actual_PAGOS</t>
  </si>
  <si>
    <t>Seguimiento a licencias y trámites ambientales - Vigencia Actual_PRESUPUESTADO</t>
  </si>
  <si>
    <t>Seguimiento a licencias y trámites ambientales - Vigencia Actual_COMPROMETIDO</t>
  </si>
  <si>
    <t>Seguimiento a licencias y trámites ambientales - Vigencia Actual_OBLIGACIONES</t>
  </si>
  <si>
    <t>Seguimiento a licencias y trámites ambientales - Vigencia Actual_PAGOS</t>
  </si>
  <si>
    <t>Tasa por el uso del agua (vigencia actual)_PRESUPUESTADO</t>
  </si>
  <si>
    <t>Tasa por el uso del agua (vigencia actual)_COMPROMETIDO</t>
  </si>
  <si>
    <t>Tasa por el uso del agua (vigencia actual)_OBLIGACIONES</t>
  </si>
  <si>
    <t>Tasa por el uso del agua (vigencia actual)_PAGOS</t>
  </si>
  <si>
    <t>Tasa retributiva (vigencia actual)_PRESUPUESTADO</t>
  </si>
  <si>
    <t>Tasa retributiva (vigencia actual)_COMPROMETIDO</t>
  </si>
  <si>
    <t>Tasa retributiva (vigencia actual)_OBLIGACIONES</t>
  </si>
  <si>
    <t>Tasa retributiva (vigencia actual)_PAGOS</t>
  </si>
  <si>
    <t>Tasa de aprovechamiento Forestal (vigencia actual)_PRESUPUESTADO</t>
  </si>
  <si>
    <t>Tasa de aprovechamiento Forestal (vigencia actual)_COMPROMETIDO</t>
  </si>
  <si>
    <t>Tasa de aprovechamiento Forestal (vigencia actual)_OBLIGACIONES</t>
  </si>
  <si>
    <t>Tasa de aprovechamiento Forestal (vigencia actual)_PAGOS</t>
  </si>
  <si>
    <t>Multas ambientales (vigencia actual)_PRESUPUESTADO</t>
  </si>
  <si>
    <t>Multas ambientales (vigencia actual)_COMPROMETIDO</t>
  </si>
  <si>
    <t>Multas ambientales (vigencia actual)_OBLIGACIONES</t>
  </si>
  <si>
    <t>Multas ambientales (vigencia actual)_PAGOS</t>
  </si>
  <si>
    <t>Sobretasa Ambiental-Vigencia Anterior _PRESUPUESTADO</t>
  </si>
  <si>
    <t>Sobretasa Ambiental-Vigencia Anterior _COMPROMETIDO</t>
  </si>
  <si>
    <t>Sobretasa Ambiental-Vigencia Anterior _OBLIGACIONES</t>
  </si>
  <si>
    <t>Sobretasa Ambiental-Vigencia Anterior _PAGOS</t>
  </si>
  <si>
    <t>Contribución sector eléctrico - Generadores de energía convencional Vigencia Anterior_PRESUPUESTADO</t>
  </si>
  <si>
    <t>Contribución sector eléctrico - Generadores de energía convencional Vigencia Anterior_COMPROMETIDO</t>
  </si>
  <si>
    <t>Contribución sector eléctrico - Generadores de energía convencional Vigencia Anterior_OBLIGACIONES</t>
  </si>
  <si>
    <t>Contribución sector eléctrico - Generadores de energía convencional Vigencia Anterior_PAGOS</t>
  </si>
  <si>
    <t>Tasa retributiva (vigencia anterior)_PRESUPUESTADO</t>
  </si>
  <si>
    <t>Tasa retributiva (vigencia anterior)_COMPROMETIDO</t>
  </si>
  <si>
    <t>Tasa retributiva (vigencia anterior)_OBLIGACIONES</t>
  </si>
  <si>
    <t>Tasa retributiva (vigencia anterior)_PAGOS</t>
  </si>
  <si>
    <t>Seguimiento a licencias y trámites ambientales - Vigencia Anterior_PRESUPUESTADO</t>
  </si>
  <si>
    <t>Seguimiento a licencias y trámites ambientales - Vigencia Anterior_COMPROMETIDO</t>
  </si>
  <si>
    <t>Seguimiento a licencias y trámites ambientales - Vigencia Anterior_OBLIGACIONES</t>
  </si>
  <si>
    <t>Seguimiento a licencias y trámites ambientales - Vigencia Anterior_PAGOS</t>
  </si>
  <si>
    <t>Tasa por el uso del agua (vigencia anterior)_PRESUPUESTADO</t>
  </si>
  <si>
    <t>Tasa por el uso del agua (vigencia anterior)_COMPROMETIDO</t>
  </si>
  <si>
    <t>Tasa por el uso del agua (vigencia anterior)_OBLIGACIONES</t>
  </si>
  <si>
    <t>Tasa por el uso del agua (vigencia anterior)_PAGOS</t>
  </si>
  <si>
    <t>Tasa de aprovechamiento Forestal (vigencia anterior)_PRESUPUESTADO</t>
  </si>
  <si>
    <t>Tasa de aprovechamiento Forestal (vigencia anterior)_COMPROMETIDO</t>
  </si>
  <si>
    <t>Tasa de aprovechamiento Forestal (vigencia anterior)_OBLIGACIONES</t>
  </si>
  <si>
    <t>Tasa de aprovechamiento Forestal (vigencia anterior)_PAGOS</t>
  </si>
  <si>
    <t>Multas ambientales (vigencia anterior)_PRESUPUESTADO</t>
  </si>
  <si>
    <t>Multas ambientales (vigencia anterior)_COMPROMETIDO</t>
  </si>
  <si>
    <t>Multas ambientales (vigencia anterior)_OBLIGACIONES</t>
  </si>
  <si>
    <t>Multas ambientales (vigencia anterior)_PAGOS</t>
  </si>
  <si>
    <t>Rendimientos financieros-Depósitos_PRESUPUESTADO</t>
  </si>
  <si>
    <t>Rendimientos financieros-Depósitos_COMPROMETIDO</t>
  </si>
  <si>
    <t>Rendimientos financieros-Depósitos_OBLIGACIONES</t>
  </si>
  <si>
    <t>Rendimientos financieros-Depósitos_PAGOS</t>
  </si>
  <si>
    <t>Aportes de la Nación para Inversión_PRESUPUESTADO</t>
  </si>
  <si>
    <t>Aportes de la Nación para Inversión_COMPROMETIDO</t>
  </si>
  <si>
    <t>Aportes de la Nación para Inversión_OBLIGACIONES</t>
  </si>
  <si>
    <t>Aportes de la Nación para Inversión_PAGOS</t>
  </si>
  <si>
    <t>Aportes del Sistema de Participación General de Regalias - SPGR_PRESUPUESTADO</t>
  </si>
  <si>
    <t>Aportes del Sistema de Participación General de Regalias - SPGR_COMPROMETIDO</t>
  </si>
  <si>
    <t>Aportes del Sistema de Participación General de Regalias - SPGR_OBLIGACIONES</t>
  </si>
  <si>
    <t>Aportes del Sistema de Participación General de Regalias - SPGR_PAGOS</t>
  </si>
  <si>
    <t>Aportes inversión Fondo Nacional Ambiental - FONAM_PRESUPUESTADO</t>
  </si>
  <si>
    <t>Aportes inversión Fondo Nacional Ambiental - FONAM_COMPROMETIDO</t>
  </si>
  <si>
    <t>Aportes inversión Fondo Nacional Ambiental - FONAM_OBLIGACIONES</t>
  </si>
  <si>
    <t>Aportes inversión Fondo Nacional Ambiental - FONAM_PAGOS</t>
  </si>
  <si>
    <t>TOTAL PRESUPUESTADO</t>
  </si>
  <si>
    <t>TOTAL COMPROMETIDO</t>
  </si>
  <si>
    <t>TOTAL OBLIGACIONES</t>
  </si>
  <si>
    <t>TOTAL PAGOS</t>
  </si>
  <si>
    <t>CONTROL PRESUPUESTADO</t>
  </si>
  <si>
    <t>CONTROL  COMPROMETIDO</t>
  </si>
  <si>
    <t>CONTROL OBLIGACIONES</t>
  </si>
  <si>
    <t>CONTROL PAGOS</t>
  </si>
  <si>
    <t>Proyecto 3201.01 Gestión e implementación de estrategias para la recuperación y conservación de la flora y fauna en el Departamento del Cesar, en armonía con el proyecto 3202.02</t>
  </si>
  <si>
    <t>3201.01.01. Acciones para la implementación de Proyectos de PSA en áreas de interés en el marco del Programa Nacional de PSA. (meta nacional: 260.000 Ha PSA)</t>
  </si>
  <si>
    <t>3201.01.02. Gestión de Áreas bajo esquemas de Pagos por Servicios Ambientales (PSA) e incentivos a la conservación: fortalecimiento de capacidades, instrumentación jurídica, gestión y articulación institucional, evaluación y seguimiento, y sostenibilidad financiera.</t>
  </si>
  <si>
    <t>3201.01.03 Gestión de sistemas bajo esquemas de Pagos por Servicios Ambientales (PSA) e incentivos a la conservación: fortalecimiento de capacidades, instrumentación jurídica, gestión y articulación institucional, evaluación y seguimiento, y sostenibilidad financiera.</t>
  </si>
  <si>
    <t>3201.01.04. Implementación de estrategia enfocada a la bioeconomía para la sostenibilidad productiva en el uso de los recursos naturales (conservación de los ecosistemas estratégicos en armonía con el proyecto 1.1)</t>
  </si>
  <si>
    <t>3201.01.05. Formulación e implementación del Plan Departamental de Negocios Verdes</t>
  </si>
  <si>
    <t>3201.01.06. Implementación de las ventanillas de negocios verdes y articulación con los incentivos existentes.</t>
  </si>
  <si>
    <t>3201.01.07. Fortalecimiento de las ventanillas de negocios verdes y articulación con los incentivos existentes.</t>
  </si>
  <si>
    <t>3201.02.01. Optimización del proceso de construcción y reporte de ICAU/PGAU ((aire, movilidad, SSPD, CC, PGIR, PSMV, PUEAA, Etc)</t>
  </si>
  <si>
    <t>3201.02.02. Participación en el proceso de ajuste de la Política de Gestión ambiental urbana y desarrollo de indicadores en conjunto con el MADS- DAASU-.</t>
  </si>
  <si>
    <t>3201.02.03. Gestión para la Incorporación de la biodiversidad y servicios ecosistémicos en la planificación urbana a través del ordenamiento ambiental del territorio (GAU).</t>
  </si>
  <si>
    <t>3201.03.01. Promoción del aprovechamiento y valorización de residuos sólidos en el marco de los PGIRS. (incluye Socialización de esquemas de posconsumo y campañas conjuntas con los sistemas en el marco de educación para la gestión responsable de los residuos)</t>
  </si>
  <si>
    <t>3201.03.02. Apoyo a la implementación de acciones para el desarrollo de la economía circular en el manejo de los residuos sólidos (proyectos pilotos)</t>
  </si>
  <si>
    <t>3201.03.03. Participación en Mesas Regionales de Economía Circular en el marco de las Comisiones Regionales de Competitividad</t>
  </si>
  <si>
    <t>3201.03.04. seguimiento a la implementación de los PGIRS en el componente de aprovechamiento de residuos</t>
  </si>
  <si>
    <t>3201.03.05 Acompañamiento al proceso de actualización de los PGIRS, para garantizar inclusión de proyectos de aprovechamiento de residuos</t>
  </si>
  <si>
    <t>3201.03.06. Apoyo al desarrollo de Proyectos pilotos de eliminación de plásticos de un solo uso. (hoteles, restaurantes y similares)</t>
  </si>
  <si>
    <t>3201.03.07. Gestión para la implementación de proyectos pilotos de biocomercio y turismo rural en ecorregiones estratégicas</t>
  </si>
  <si>
    <t>3201.04.01 Conocimiento de potencialidad, promoción y apoyo a la implementación de proyectos de Energías renovables</t>
  </si>
  <si>
    <t>3201.04.02 Promoción de procesos de mitigación y adaptación al cambio climático en Sectores productivos (Minería, agropecuario y comercio)</t>
  </si>
  <si>
    <t>3201.04.03. Valoración económica ambiental y cuantificación del capital natural en el PIB dptal.</t>
  </si>
  <si>
    <t>3201.04.04. Participación en procesos intersectoriales de Salud Ambiental de los COTSA, a través de las mesas técnicas conformadas.</t>
  </si>
  <si>
    <t>3201.04.05. Apoyo a la Implementación la Política Integral de Salud Ambiental a nivel territorial, desde las competencias de las CAR.</t>
  </si>
  <si>
    <t>3201.05.01 Implementación de las acciones planteadas en el PAR para mitigar los efectos de la desertificación y la sequía en armonía con el proyecto 1.1 (estrategia de reforestación, restauración, agricultura y ganadería sostenible, estufas ecológicas, monitoreo</t>
  </si>
  <si>
    <t>3201.05.02 Generación de espacios académicos para el conocimiento del recurso suelo (posibles alianzas con la academia)</t>
  </si>
  <si>
    <t>3201.05.03 Actualizar e implementar el plan de gestión Integral de residuos peligrosos en el marco de la política RESPEL junto al cumplimiento de la Directiva ministerial 2019</t>
  </si>
  <si>
    <t>3201.05.04 Mejoramento del proceso de validación de información del Registro de Generadores de RESPEL y del Inventario Nacional de PCB</t>
  </si>
  <si>
    <t>3201.05.05 Capacitación y desarrollo de campañas a los diferentes actores sobre el manejo ambientalmente racional de RESPEL y fortalececimiento de las actividades de IVC a generadores e instalaciones licenciadas</t>
  </si>
  <si>
    <t>3201.06.01. Territorialización de la Estrategia Nacional de Calidad del Aire (fortalecimiento del proceso regional del SEVCA - Corpocesar)</t>
  </si>
  <si>
    <t>3201.06.03. Diseño e implementación de plan de prevención, control y reduccion de la contaminación del aire, en municipios con población igual o superior a 150.000 habitantes y zonas industriales o mineras de alto impacto. (armonizado a la PGAU).</t>
  </si>
  <si>
    <t>3201.06.05 Implementación de fuentes móviles de control</t>
  </si>
  <si>
    <t>3201.06.02. Optimización y Fortalecimento del Sistema de Moniterio de Calidad de Aire del Cesar. (acreditación, dotación, técnicas y operación de la red, cobertura y sostenibiidad)</t>
  </si>
  <si>
    <t>3201.06.04. Control y monitoreo de fuentes móviles y áreas fuentes en áreas estratégicas de la jurisdicción.</t>
  </si>
  <si>
    <t>3201.06.06.Identificación de fuentes fijas de emisión</t>
  </si>
  <si>
    <t>3201.06.09 Evaluación de las estaciones de monitoreo de CA de la jurisdicción para verificar cumplimiento a la meta del PND 2018-2022 y/o rediseñar estrategias de prevención y control.</t>
  </si>
  <si>
    <t>3201.06.07 Control y seguimiento a fuentes fijas de emisión</t>
  </si>
  <si>
    <t>3201.06.08 Gestión, comunicación y evaluación interinstitucional de la información de la CA.</t>
  </si>
  <si>
    <t>3206.01.01 Gestión e implementación de Estrategias y/o Proyectos de mitigación y adaptación al cambio climático, en el marco de los planteamientos del -PIGCC- Territorial del Cesar</t>
  </si>
  <si>
    <t>3206.01.02 Implementación del SIA de cambio climático dptal y apoyo efectivo al sistema de Registro Nacional de Reducción de Emisiones de Gases de Efecto Invernadero - RENARE</t>
  </si>
  <si>
    <t>3206.01.03 Fortalecimiento de la participación y gestión de Corpocesar, en el Nodo Regional de Cambio Climático -NRCC- del Caribe</t>
  </si>
  <si>
    <t>3206.02.01 Gestión para la implementación de la Metodología que permita al sector ambiente realizar una evaluación de daños y necesidades ambientales -EDANA en zonas continentales impactadas por desastres naturales, socionaturales y/o antrópicos</t>
  </si>
  <si>
    <t>3206.02.02 Implementación PILOTO de EDANA en zona priorizada</t>
  </si>
  <si>
    <t>3206.02.03 Diseño, Gestión e institucionalización operativa de EDANA Corpocesar</t>
  </si>
  <si>
    <t>3206.03.01 Gestión y ejecución de Acciones de conocimiento para la reducción del riesgo asociado al cambio climático, enmarcadas en la GRD. (Estudios de detalle)</t>
  </si>
  <si>
    <t>3206.03.02 Gestión e implementación de Medidas estructurales y/o proyectos para la REDUCCION del riesgo</t>
  </si>
  <si>
    <t>3206.03.03 Gestión, implementación y evaluación de Medidas no estructurales y/o proyectos para la REDUCCION del riesgo</t>
  </si>
  <si>
    <t>3206.03.04 Evaluación de Medidas no estructurales y/o proyectos para la REDUCCION del riesgo</t>
  </si>
  <si>
    <t>3202.01.01. Identificaciòn y priorizacion de las zonas prioritarias para restaurar y recuperar en las cinco (5) ERE del Dpto.</t>
  </si>
  <si>
    <t>3202.01.02. Formulación e implementación de proyectos de restauración Ecològica Integral - REI-en alianzas con actores claves. (metodologia SER)</t>
  </si>
  <si>
    <t>3202.01.03. Monitoreo, seguimiento y evaluaciòn de las acciones de REI en implementaciòn</t>
  </si>
  <si>
    <t>3202.01.04. Reporte, comunicación y divulgación de la evolución del proceso de REI.</t>
  </si>
  <si>
    <t>3202.02.01. Coordinación, concienciación de actores entorno al proceso de visión de sistemas sostenibles de conservación -SSC-</t>
  </si>
  <si>
    <t>3202.02.02 Diseño conjunto de un modelo y estrategias para la implementación de SSC</t>
  </si>
  <si>
    <t>3202.02.03. Gestión sinérgica para la promoción y creación de capacidad técnica para la implementación del manejo SSC.</t>
  </si>
  <si>
    <t>3202.02.04 Apoyo a la implementación, seguimiento y evaluación de proyectos pilotos y/o estratégicos de SSC</t>
  </si>
  <si>
    <t>3202.03.01. Apoyo al IDEAM en monitoreo y seguimiento a los agentes y causas de deforestación</t>
  </si>
  <si>
    <t>3202.03.04. Desarrollo de acciones de prevención y control de la deforestación</t>
  </si>
  <si>
    <t>3202.03.03 (B). Desarrollo de acciones de previención y control a la deforestación</t>
  </si>
  <si>
    <t>3202.03.06. Desarrollo de acciones de previención y control a la deforestación</t>
  </si>
  <si>
    <t>3202.03.02 (A) Formulación conjunta con el MADS, de portafolio de proyectos en núcleos activos de deforestación</t>
  </si>
  <si>
    <t>3202.03.02 (B) Formulación conjunta con el MADS, de portafolio de proyectos en núcleos activos de deforestación</t>
  </si>
  <si>
    <t>3202.03.03 Gestion e implementacion de proyectos en núcleos activos de deforestación</t>
  </si>
  <si>
    <t>3202.03.04. Ajuste e Implementación de acciones prioritarias del POF del Cesar (armonía con actividad 5.2.2 y 5.2.5)</t>
  </si>
  <si>
    <t>3202.03.05 Establecer proyectos para uso y aprovechamiento forestal comunitarios del bosque que permitan su uso sostenible</t>
  </si>
  <si>
    <t>3202.03.06. Promoción y fortalecimiento de espacios de participación como plataforma de articulación para la promoción de la cultura forestal y reducción de la deforestación</t>
  </si>
  <si>
    <t>3202.04.02 Establecer un proyecto piloto sostenible para la trasformación de la materia prima del bosque, que contribuyan con el uso sostenible de productos maderables y no maderables del bosque</t>
  </si>
  <si>
    <t>3202.04.03 Promover y otorgar los Esquemas de Reconocimiento a la Legalidad a los usuarios del bosque y empresas forestales</t>
  </si>
  <si>
    <t>3202.04.03 Promover el cumplimiento ambiental de las empresas forestales para que puedan acceder al otorgamiento de los esquemas de reconocimiento a la legalidad</t>
  </si>
  <si>
    <t>3202.04.04 Realizar operativos de control al tráfico de flora.</t>
  </si>
  <si>
    <t>3202.05.01 (A) Formulación e implementación del PM del DRMI del Complejo Cenagoso de Zapatosa (RAMSAR Zapatosa)</t>
  </si>
  <si>
    <t>3202.05.02 (B) implementación del PM del DRMI del Complejo Cenagoso de Zapatosa (RAMSAR Zapatosa)</t>
  </si>
  <si>
    <t>3202.05.05. Gestión para la formulación de PM de APR y otras estrategias de conservación</t>
  </si>
  <si>
    <t>3202.05.06. Gestión para la implementación de PM de APR y otras estrategias de conservación.</t>
  </si>
  <si>
    <t>3202.05.02 Desarrollo de estudios para la declaratoria de nuevas APR y/o otras estrategias de la conservación de la biodiversidad</t>
  </si>
  <si>
    <t>3202.05.04. Desarrollo de procesos para la declaratoria de nuevas APR y/o otras estrategias de la conservación de la biodiversidad.</t>
  </si>
  <si>
    <t>3202.05.05. Declaratoria de nuevas APR y/o otras estrategias de la conservación de la biodiversidad.</t>
  </si>
  <si>
    <t>3202.05.08 Gestión, apoyo y articulación interinstitucional en el desarrollo de los sistemas de áreas protegidas (SINAP, SIRAP, SIDAP, SILAP)</t>
  </si>
  <si>
    <t>3202.05.09. Gestión e implementación de acciones en el Bosque seco tropical</t>
  </si>
  <si>
    <t>3202.05.10 Gestión e implementación de acciones en humedales</t>
  </si>
  <si>
    <t>3202.05.11 Gestión e implementación de acciones en Paramos</t>
  </si>
  <si>
    <t>3202.06.01 Evaluación y Optimización del proceso operativo del CAVRFFS</t>
  </si>
  <si>
    <t>3202.06.02 Implementación de acciones de los planes de manejo de la fauna amenazada</t>
  </si>
  <si>
    <t>3202.06.03 Revisión, evaluación, ajuste e implementación de acciones de PM de especies invasoras (en armonía con objetivos del COTSA).</t>
  </si>
  <si>
    <t>3203.01.01 Desarrollo de instrumentos de planificación y administración del recurso hídrico (desarrollo de nuevas fases de POMCAS)</t>
  </si>
  <si>
    <t>3203.01.02. Desarrollo de instrumentos de planificación y administración del recurso hídrico (Implementación de acciones de POMCA)</t>
  </si>
  <si>
    <t>3203.01.03. Desarrollo de instrumentos de planificación y administración del recurso hídrico (seguimiento y evaluación de POMCA)</t>
  </si>
  <si>
    <t>3203.01.04. Desarrollo de instrumentos de planificación y administración del recurso hídrico (desarrollo de nuevas fases de los PMA de microcuencas)</t>
  </si>
  <si>
    <t>3203.01.05. Desarrollo de instrumentos de planificación y administración del recurso hídrico (Implementación de acciones de PMA de microcuencas)</t>
  </si>
  <si>
    <t>3203.01.06. Desarrollo de instrumentos de planificación y administración del recurso hídrico (Implementación de acciones de PMA de acuiferos)</t>
  </si>
  <si>
    <t>3203.01.07. Desarrollo de instrumentos de planificación y administración del recurso hídrico (Implementación de otras acciones de planeación y gestión de acuiferos)</t>
  </si>
  <si>
    <t>3203.01.08. Gestión y formulación de PORH.</t>
  </si>
  <si>
    <t>3203.01.09 Implementación de acciones de PORH.</t>
  </si>
  <si>
    <t>3203.01.12 Control y seguimiento a los PUEAA aprobados por la Corporación</t>
  </si>
  <si>
    <t>3203.01.10 Control y seguimiento a los PSMV aprobados por la Corporación</t>
  </si>
  <si>
    <t>3203.01.11 Apoyo a implementación de los PSMV e implementación de acciones para el uso eficiente y descontaminación del recurso hídrico en el dpto. del Cesar. (armonización con proyecto 4.1)</t>
  </si>
  <si>
    <t>3203.01.13 Acotamiento de rondas hídricas e incorporación a las Determinantes ambientales (Cuerpos de agua priorizados: R. Guatapurí No 1). Armonización con el proyecto 3.1</t>
  </si>
  <si>
    <t>3203.01.14 Estructuración e implementación de una estrategia integral para la recuperación de ecosistemas en la cuenca del río Cesar (tipo APP). En armonía con el programa 5 y la actividad 2.4.2</t>
  </si>
  <si>
    <t>3203.01.15 Instalación de las denominadas "plataformas colaborativas" con el MADS, para la articulación de inversiones y acciones para la recuperación de ecosistemas degradados en torno a cuencas hidrográficas.</t>
  </si>
  <si>
    <t>3205.01.01 Actualización de las determinantes ambientales para el Ordenamiento territorial (énfasis en cambio climático, GRD, suelo suburbano, EEP)</t>
  </si>
  <si>
    <t>3205.01.02 Socialización y divulgación de las DA para el OT (cartografía temática compartida)</t>
  </si>
  <si>
    <t>3205.01.03 Fortalecimiento operativo del proceso de evaluación (verificación de componentes claves del diagnóstico territorial descrito en el DTS del proyecto de revisión y/o ajuste del POT).</t>
  </si>
  <si>
    <t>3205.01.04 Control, Seguimiento y evaluación de los asuntos ambientales concertados en el proceso de revisión y/o ajustes de los POT, PBOT y EOT del Cesar</t>
  </si>
  <si>
    <t>3205.02.01 Capacitación o asistencia técnica a los ETM, en todos los temas asociados al proceso de revisión de los POT (incluye perfil climático municipal y gestión del CC, GRD, desarrollo urbano sostenible, Expediente municipal del POT, UPR, planes parciales).</t>
  </si>
  <si>
    <t>3205.02.03 Apoyo a los municipios PDET en la Incorporación de la zonificación ambiental en la planeación del desarrollo territorial (POT y PDM)</t>
  </si>
  <si>
    <t>3205.02.02 Apoyo y orientación a demás actores del proceso de revisión y ajuste de los POT (CTP, concejales, gremios, IGAC).</t>
  </si>
  <si>
    <t>3205.02.04 Apoyo al SIG municipal a través del suministro de cartografía temática producida en Corpocesar por ETM.</t>
  </si>
  <si>
    <t>3205.03.01 Gestión para la creación de una estrategia de relacionamiento interinstitucional de OT subregional e interregional (Área Metropolitana, Gobernación, RAP, IGAC, CAR vecinas, CEI-COT, MVCT, MADR, cabildos).</t>
  </si>
  <si>
    <t>3205.03.02 Evaluación de modelos de ocupación y valoración de SE arrojados por los procesos de OAT y satisfacción de demandas</t>
  </si>
  <si>
    <t>Proyecto 3208.01 Fortalecimento de la participación ciudadana en la Gestión ambiental,  con enfoque endógeno y/o cultural,   intergeneracional, y consensual para promover el desarrollo ECOsocial en el dpto del Cesar</t>
  </si>
  <si>
    <t>3208.01.01 Gestión e Implementación de medidas para el fortalecimiento de la participación ciudadana en la gestión ambiental</t>
  </si>
  <si>
    <t>3208.01.02 Implementación de acciones para incluir el enfoque étnico, de género e intergeneracional en los procesos de educación ambiental. Asociado con el proyecto 6.2</t>
  </si>
  <si>
    <t>3208.01.03 Creación de escenarios de diálogo entre los ciudadanos las entidades para la prevención de conflictos socioambientales, en armonía con la actividad 6.1.1 y el proyecto 6.3</t>
  </si>
  <si>
    <t>3208.01.05 Fortalecimiento y apoyo a la participación de los jóvenes de ambiente en el marco de la Política Nacional de Educación Ambiental</t>
  </si>
  <si>
    <t>3208.01.04 Diseño e implementación de estrategias para el rescate y divulgación de los conocimientos tradicionales asociados al uso y manejo de la biodiversidad en el marco de la conmemoración del Bicentenario "200 Años de Biodiversidad", en armonía con el MADS</t>
  </si>
  <si>
    <t>3208.02.01 Apoyo a la implementación de PRAES, con enfoque en cambio climático.</t>
  </si>
  <si>
    <t>3208.02.03 Resignificación de los CIDEAS</t>
  </si>
  <si>
    <t>3208.02.04 Promoción y Fortalecimiento a los CIDEAS</t>
  </si>
  <si>
    <t>3208.02.05 Promoción del desarrollo de la dimensión ambiental en la educación no formal (PROCEDAS, empresas, investigación en tecnologías limpias).</t>
  </si>
  <si>
    <t>3208.02.02 Resignificación de los PRAES (Promoción de la incorporación de la dimensión ambiental en la educación formal (contenidos curriculares en PRAES)</t>
  </si>
  <si>
    <t>3208.02.06 Apoyo al diseño, implementación y promoción de planes y acciones de educación ambiental, con enfoque en cambio climático, en asocio con el proyecto 2.1</t>
  </si>
  <si>
    <t>3208.03.01 Apoyo a la estructuración, implementación y evaluación de compromisos en negocios verdes con enfoque cultural y/o diferencial (comunidad étnica, y afrodescendiente). en armonía con la actividad 5.1.4</t>
  </si>
  <si>
    <t>3208.03.02 Implementación de Cátedra social de cambio climático y riesgo ambiental para la productividad con eco-educación (vía one-line pág. web de Corpocesar)</t>
  </si>
  <si>
    <t>3208.03.03 Implementación de estrategia para disminución de conflictos por uso de la Ciénaga de Zapatosa</t>
  </si>
  <si>
    <t>3299.01.01 Implementación de estrategias eficaces en el Recaudo de las rentas propias de la entidad (gestión de cobro persuasivo, coactivo y de saneamiento contable, Adecuada implementación de la reglamentación existente en materia de tasas ambientales; otros)</t>
  </si>
  <si>
    <t>3299.01.02 Valoración cuantitativa de estrategias eficaces en el Recaudo de las rentas propias de la entidad (gestión de cobro persuasivo, coactivo y de saneamiento contable, Adecuada implementación de la reglamentación existente en materia de tasas ambientales; otros)</t>
  </si>
  <si>
    <t>3299.01.03 Gestión y actualización efectiva de la base de datos de usuarios de la TUA enfocada a la reglamentación y/o ordenación de corrientes, teniendo en cuenta la variabilidad climática (asocio con el programa 2)</t>
  </si>
  <si>
    <t>3299.01.04 Control y seguimiento a la gestión de la tasa retributiva para promover la eficacia y eficiencia de la reinversión, en armonía con Actividad 2.4.3</t>
  </si>
  <si>
    <t>3299.01.05 Sostenimiento técnico y adtvo en la Implementación de las NIIF, IGPR, PCT, y otros instrumentos de apoyo (cumplimiento tributario, contable, operativo, y reportes de información correspondientes en los tiempos y bajo los parámetros establecidos. etc)</t>
  </si>
  <si>
    <t>3299.01.06 Ejecución de las inversiones en preservación, restauración, uso sostenible y generación de conocimiento (art. 11 de la Ley 1955 de 2019 y los artículos 24 y 25 de la Ley 1930 de 2018)</t>
  </si>
  <si>
    <t>3299.01.06 Diseño del Sistema de Gestión Ambiental SGA- NTC ISO 14001:2015 para la sede bioclimática de la entidad en Valledupar</t>
  </si>
  <si>
    <t>3299.01.08 Evaluación y certificación del Sistema de Gestión Ambiental SGA- NTC ISO 14001:2015 para la sede bioclimática de la entidad en Valledupar</t>
  </si>
  <si>
    <t>3299.01.09 Evaluación y certificación del Sistema de Gestión Ambiental SGA- NTC ISO 14001:2015 para la sede bioclimática de la entidad en Valledupar</t>
  </si>
  <si>
    <t>3299.01.09 Mantenimiento y mejoramiento continuo del Sistema de Gestión Ambiental SGA- NTC ISO 14001:2015 para la sede bioclimática de la entidad en Valledupar</t>
  </si>
  <si>
    <t>3299.01.10 Gestión para la puesta en marcha y operación del laboratorio ambiental de agua</t>
  </si>
  <si>
    <t>3299.01.11 Gestión para la venta de servicio de laboratorio ambiental de agua (estrategia administrativa y de sostenibilidad financiera) en armonía con la actividad o subp 2.4.4</t>
  </si>
  <si>
    <t>3299.02.01 Optimización del SIGC de la entidad en el marco del modelo integrado de planeación y gestión MIPG (revisión de la política de calidad y sus sistemas) enfocada al desempeño óptimo de la entidad - IEDI- (eficiencia comparativa).</t>
  </si>
  <si>
    <t>3299.02.02 Fortalecimiento del control interno de gestión, en armonia con la política y retos del PGAR</t>
  </si>
  <si>
    <t>3299.02.04 Fortalecimiento del Banco de Programas y Proyectos como soporte a la gestión de inversión ambiental de la entidad</t>
  </si>
  <si>
    <t>3299.02.06 Optimización física de la sede principal de Corpocesar (infraestructura, dotación, mantenimiento, según diagnóstico, PM y SIGC).</t>
  </si>
  <si>
    <t>3299.02.07 Optimización física de las seccionales (infraestructura, Dotación, mantenimiento, según diagnóstico, PM y SIGC).</t>
  </si>
  <si>
    <t>3299.02.05 Concertación, gestión e Implementación del programa de bienestar social e incentivos, y de formación y capacitación</t>
  </si>
  <si>
    <t>3299.02.08 Protección de activos y bienes corporativos</t>
  </si>
  <si>
    <t>3299.02.03 Optimización integrada del sistema de atención al ciudadano (PQR´s, ventanilla única), quejas y sanciones ambientales</t>
  </si>
  <si>
    <t>3299.02.09 Continuación de la optimización fisica y operativa (TRD, TVD, PINAR, SIC) de la gestión archívistica y documental (consulta virtual y física centro de documentación), según plan específico</t>
  </si>
  <si>
    <t>3299.02.10 Optimización de la estrategia de Compras públicas sostenibles</t>
  </si>
  <si>
    <t>3299.03.01 Implementación de una estrategia de seguimiento documental a los compromisos adquiridos mediante informes impuestos en el acto administrativo</t>
  </si>
  <si>
    <t>3299.03.02 Verificación en campo por alertas identificadas en los informes</t>
  </si>
  <si>
    <t>3299.03.03 Verificación en campo a los permisos, autorizaciones o licencias que no han cumplido con la presentación de informes</t>
  </si>
  <si>
    <t>3299.03.04 Optimización integral de los procesos operativos de trámites ambientales otorgados por la Corporación</t>
  </si>
  <si>
    <t>3299.03.05 Dotación, mantenimiento y/o calibración de equipos receptores del Sistema de posicionamiento global - GPS, molinetes, Drone, sonómetros, cámaras fotográficas, software/licencias (ArcGis) otras dotaciones institucionales (según requisitos definidos en la NTC ISO 9001:2015)</t>
  </si>
  <si>
    <t>3299.03.06 Implementación efectiva del sistema VITAL-SILAM, SUIT para la optimización de los trámites ambientales</t>
  </si>
  <si>
    <t>3299.03.07 Actualización de la base de datos de los procesos sancionatorios</t>
  </si>
  <si>
    <t>3299.04.01 Implementación de proyectos agroforestales como alternativa de sostenibilidad ambiental para el optimo aprovechamiento y/o uso del suelo, y que favorezcan las condiciones alimentarias de subsistencia de las comunidades indigenas en el marco del pacto por los grupos etnicos del PND 2018-2022</t>
  </si>
  <si>
    <t>3299.04.01 Implementación de proyectos agroforestales y/o productivos como alternativa de sostenibilidad ambiental para el óptimo aprovechamiento y/o uso del suelo, y que favorezcan las condiciones alimentarias de subsistencia de las comunidades indígenas en el marco del pacto por los grupos étnicos del PND 2018-2022.</t>
  </si>
  <si>
    <t>3299.04.04 Desarrollo de escenario de gobernanza con grupos étnicos para la gestión de estrategias de Prevención de conflictos socioambientales.</t>
  </si>
  <si>
    <t>3299.04.06 Gestión, apoyo de acciones de aislamiento de áreas de interés ambiental y cultural, para inducir su recuperación natural. Y OTRAS ESTRATEGIAS para la restauración ecológica de Ecosistemas en el marco del componente programático de los POMCAS y del componente estratégico de los PMA de las áreas protegidas declaradas</t>
  </si>
  <si>
    <t>3299.04.07 Apoyo para la determinación de línea base socioambiental en asentamientos indígenas para fundamentar procesos geopolíticos en la Serranía del Perijá</t>
  </si>
  <si>
    <t>3299.04.02 Gestión, coordinación y evaluación al cumplimiento y materialización de acuerdos pactados mediante protocolización de consultas previas, en el marco de los POMCA adoptados, según responsabilidades de los consejos de cuencas.</t>
  </si>
  <si>
    <t>3299.04.03 Identificación de oportunidades y necesidades de gestión del cambio climático en territorios étnicos para la implementación de acciones de manejo conjuntas con enfoque diferencial.</t>
  </si>
  <si>
    <t>3299.04.05 Gestion, y apoyo y/o Construcción de sistemas de abastecimiento de agua, de manejo integral de residuos y de saneamiento básico (baterías sanitarias) en asentamientos de comunidades indígenas.</t>
  </si>
  <si>
    <t xml:space="preserve">Proyecto 3299.05 Implementación de estrategias para el manejo ambiental en comunidades afrodescendientes,  otras minorías étnicas, y/o poblaciones victimas del conflicto armado en el dpto. del Cesar. </t>
  </si>
  <si>
    <t>3299.05.01 Priorización de acciones (según capacidad y competencia) para el apoyo conjunto con el MADS a territorios colectivos y otras minorías vulnerables, en el marco del Pacto por los grupos étnicos del PND 2018-2022.</t>
  </si>
  <si>
    <t>3299.05.02 Implementación de proyectos agroforestales como alternativa de sostenibilidad ambiental para el óptimo aprovechamiento y/o uso del suelo, y que favorezcan las condiciones alimentarias de subsistencia de las comunidades afrocolombianas</t>
  </si>
  <si>
    <t>3299.05.03 Fortalecimiento de la capacidad social, para la transformación de conflictos y valoración como aliados estratégicos para la conservación y la gestión ambiental (Investigación y monitoreo comunitario, Conservación en territorios colectivos, mujeres en la gestión ambiental. (asocio con proyectos 6.1 y 6.3).</t>
  </si>
  <si>
    <t xml:space="preserve">Proyecto 3299.06 Fortalecimiento de las  TIC´s .según lineamientos de MINTICs y la política de gobierno digital, en Corpocesar. </t>
  </si>
  <si>
    <t>3299.06.01 Ejecución del plan de acción para la implementación efectiva de la estrategia de gobierno digital</t>
  </si>
  <si>
    <t>3299.06.02 Gestión para el cumplimiento del proceso de transparencia y acceso a la información (Ley 1712 de 2014)</t>
  </si>
  <si>
    <t>3299.06.03 Soporte interno en tecnología y formación para el uso eficiente de las TICs.</t>
  </si>
  <si>
    <t>3299.06.04 Gestión para la adquisición hardware y sofware, licencias (según necesidad ) e implementación óptima de software adquiridos (ej. PCT, seguridad informática, almacén etc)</t>
  </si>
  <si>
    <t>3204.01.01 Gestión de un área viable de la red hidrometeorológica en jurisdicción de Corpocesar</t>
  </si>
  <si>
    <t>3204.01.02. Implementación de un área viable de la red hidrometeorológica en jurisdicción de Corpocesar y comunicación de información ambiental arrojada. .</t>
  </si>
  <si>
    <t>3204.01.03 Gestion para la implementación y operación de instrumentos de monitoreo de los Recursos Naturales</t>
  </si>
  <si>
    <t>3204.01.04 Gestion para la divulgación e incorporación de resultados de monitoreo de los Recursos Naturales al SIA regional</t>
  </si>
  <si>
    <t>3204.01.05 Fortalecimiento del SIA regional</t>
  </si>
  <si>
    <t>3204.01.06 Evaluación de la Evolución dinámica del PGAR y los impactos de la gestión ambiental sobre la sostenibilidad del desarrollo socio-económico y los Indicadores Mínimos de Gestión</t>
  </si>
  <si>
    <t>3204.02.01 Comunicación y cultura ciudadana para desincentivar el uso de productos plástico de un solo uso e icopor.</t>
  </si>
  <si>
    <t>3204.02.03 Uso inteligente de las redes sociales para la promoción de medidas de concienciación ambiental y comunicaciones de eventos y acciones</t>
  </si>
  <si>
    <t>3204.02.04 Planeación, gestión y optimización del plan de medios (radio, TV, prensa, etc)</t>
  </si>
  <si>
    <t>3204.02.02 Consecución de reportes de la gestión a través de ASOCARS y entidades adscritas al sector.</t>
  </si>
  <si>
    <t>TOTAL GASTOS INVERSIÓN</t>
  </si>
  <si>
    <t>3299.01.07. Participación en los espacios de consulta pública de los proyectos de reglamentación de los instrumentos económicos, financieros y de mercado, liderados por el MADS.</t>
  </si>
  <si>
    <r>
      <t>3202.04.01 Registrar con libro de operaciones el 100% de las Empresas forestales</t>
    </r>
    <r>
      <rPr>
        <sz val="11"/>
        <color rgb="FFFF0000"/>
        <rFont val="Arial Narrow"/>
        <family val="2"/>
      </rPr>
      <t xml:space="preserve"> identificadas</t>
    </r>
    <r>
      <rPr>
        <sz val="11"/>
        <color rgb="FF000000"/>
        <rFont val="Arial Narrow"/>
        <family val="2"/>
      </rPr>
      <t xml:space="preserve"> en la jurisdicción</t>
    </r>
  </si>
  <si>
    <r>
      <t>3299.01.07</t>
    </r>
    <r>
      <rPr>
        <sz val="11"/>
        <color rgb="FF000000"/>
        <rFont val="Arial Narrow"/>
        <family val="2"/>
      </rPr>
      <t>. Participación en los espacios de consulta pública de los proyectos de reglamentación de los instrumentos económicos, financieros y de mercado, liderados por el MADS.</t>
    </r>
  </si>
  <si>
    <r>
      <t>3299.01.07</t>
    </r>
    <r>
      <rPr>
        <sz val="11"/>
        <color rgb="FF000000"/>
        <rFont val="Arial Narrow"/>
        <family val="2"/>
      </rPr>
      <t xml:space="preserve"> Implementación del Sistema de Gestión Ambiental SGA- NTC ISO 14001:2015 para la sede bioclimática de la entidad en Valledupar</t>
    </r>
  </si>
  <si>
    <t>Informacion Anexo 1</t>
  </si>
  <si>
    <t>3201.01.03Gestión de sistemas bajo esquemas de Pagos por Servicios Ambientales (PSA) e incentivos a la conservación: fortalecimiento de capacidades, instrumentación jurídica, gestión y articulación institucional, evaluación y seguimiento, y sostenibilidad financiera.</t>
  </si>
  <si>
    <t>3201.01.06 Implementación de las ventanillas de negocios verdes y articulación con los incentivos existentes.</t>
  </si>
  <si>
    <t>3201.01.07. Fortalecimiento de las ventanillas de negocios verdes y articulación con los incentivos existentes..</t>
  </si>
  <si>
    <t xml:space="preserve">3201.03.07 Gestión para la implementación de proyectos pilotos de biocomercio y turismo rural en ecorregiones estratégicas </t>
  </si>
  <si>
    <t xml:space="preserve">3201.04.01 Conocimiento de potencialidad, promoción y apoyo a la implementación de proyectos de Energías renovables </t>
  </si>
  <si>
    <t xml:space="preserve">3201.04.02 Promoción de procesos de mitigación y adaptación al cambio climático en Sectores productivos (Minería, agropecuario y comercio) </t>
  </si>
  <si>
    <t xml:space="preserve">3201.05.01 Implementación de las acciones planteadas en el PAR para mitigar los efectos de la desertificación y la sequía en armonía con el proyecto 3202.01 (estrategia de reforestación, restauración, agricultura y ganadería sostenible, estufas ecológicas, monitoreo </t>
  </si>
  <si>
    <t xml:space="preserve">3201.05.03 Actualizar e implementar el plan de gestión Integral de residuos peligrosos en el marco de la política RESPEL junto al cumplimiento de la Directiva ministerial 2019 </t>
  </si>
  <si>
    <t>3201.06.02. Optimización y Fortalecimento del Sistema de Moniterio de Calidad de Aire del Cesar. (acreditación, dotación, técnicas y operación de la red, cobertura y sostenibiidad))</t>
  </si>
  <si>
    <t>3202.03.04 Desarrollo de acciones de prevención de la deforestación</t>
  </si>
  <si>
    <t>3202.03.06 Desarrollo de acciones de control  a la deforestación</t>
  </si>
  <si>
    <t xml:space="preserve">3202.03.02 Formulación conjunta con el  MADS, de portafolio de proyectos en núcleos activos de deforestación, y gestión e implementación.
</t>
  </si>
  <si>
    <t xml:space="preserve">3202.03.03 Gestion e implementacion de proyectos en núcleos activos de deforestación
</t>
  </si>
  <si>
    <t>3202.03.05. Ajuste e Implementación de acciones prioritarias del POF del Cesar (armonía con actividad 5.2.2 y 5.2.5)</t>
  </si>
  <si>
    <t>3202.03.07 Establecer proyectos para uso y aprovechamiento forestal comunitarios del bosque que permitan su uso sostenible</t>
  </si>
  <si>
    <t>3202.03.08. Promoción y fortalecimiento de espacios de participación como plataforma de articulación para la promoción de la cultura forestal y reducción de la deforestación</t>
  </si>
  <si>
    <t>3202.04.01 Registrar con libro de operaciones el 100% de las empresas forestales identificadas en la Jurisdicción.</t>
  </si>
  <si>
    <t>3202.05.01 (B) Formulación e implementación del PM del DRMI del Complejo Cenagoso de Zapatosa (RAMSAR Zapatosa)</t>
  </si>
  <si>
    <t>3202.05.02 Implementación del PM del DRMI del Complejo Cenagoso de Zapatosa (RAMSAR Zapatosa)</t>
  </si>
  <si>
    <t>3202.05.06. Gestión para la formulación de PM de APR y otras estrategias de conservación</t>
  </si>
  <si>
    <t>3202.05.07. Gestión para la implementación de PM de APR y otras estrategias de conservación.</t>
  </si>
  <si>
    <t>3202.05.03 Desarrollo de estudios para la declaratoria de nuevas APR y/o otras estrategias de la conservación de la biodiversidad</t>
  </si>
  <si>
    <t xml:space="preserve"> 3203.01.02. Desarrollo de instrumentos de planificación y administración del recurso hídrico (Implementación de acciones de POMCA)</t>
  </si>
  <si>
    <t>3203.01.08. Gestión y formulación de PORH. .</t>
  </si>
  <si>
    <t xml:space="preserve">3203.01.09 Implementación de acciones de PORH. </t>
  </si>
  <si>
    <t xml:space="preserve">3203.01.12 Control y seguimiento a los PUEAA aprobados por la Corporación </t>
  </si>
  <si>
    <t xml:space="preserve">3203.01.10 Control y seguimiento a los PSMV aprobados por la Corporación </t>
  </si>
  <si>
    <t>3203.01.11 Apoyo a implementación de  los PSMV  e implementación de acciones para el uso eficiente y descontaminación del recurso hídrico en el dpto. del Cesar. (armonización con proyecto 4.1)</t>
  </si>
  <si>
    <t>3203.01.14 Estructuración e implementación de una estrategia integral para la recuperación de ecosistemas en la cuenca del río Cesar (tipo APP). En armonía con el programa 3201 y la actividad 3203 01 02</t>
  </si>
  <si>
    <t xml:space="preserve">3208.01.03 Creación de escenarios de diálogo entre los ciudadanos las entidades para la prevención de conflictos socioambientales, en armonía con la actividad 6.1.1 y el proyecto 6.3 </t>
  </si>
  <si>
    <t>3208.02.01 Apoyo a la implementación de PRAUS, con enfoque en cambio climático.</t>
  </si>
  <si>
    <t>3208.02.02 Resignificación de los  PRAES  (Promoción de la incorporación de la dimensión ambiental en la educación formal (contenidos curriculares en PRAES)</t>
  </si>
  <si>
    <t xml:space="preserve">3208.03.02 Implementación de Cátedra social de cambio climático y riesgo ambiental para la productividad con eco-educación (vía one-line pág. web de Corpocesar) </t>
  </si>
  <si>
    <t xml:space="preserve">3299.01.01 Implementación de estrategias eficaces en el Recaudo de las rentas propias de la entidad (gestión de cobro persuasivo, coactivo y de saneamiento contable, Adecuada implementación de la reglamentación existente en materia de tasas ambientales; otros) </t>
  </si>
  <si>
    <t>3299.01.02 Gestión y actualización efectiva de la base de datos de usuarios de la TUA enfocada a la reglamentación y/o ordenación de corrientes, teniendo en cuenta la variabilidad climática (asocio con el programa 2)</t>
  </si>
  <si>
    <t>3299.01.03 Control y seguimiento a la gestión de la tasa retributiva para promover la eficacia y eficiencia de la reinversión, en armonía con Actividad 2.4.3</t>
  </si>
  <si>
    <t xml:space="preserve">3299.01.04 Sostenimiento técnico y adtvo en la Implementación de las NIIF, IGPR, PCT, y otros instrumentos de apoyo (cumplimiento tributario, contable, operativo, y reportes de información correspondientes en los tiempos y bajo los parámetros establecidos. etc) </t>
  </si>
  <si>
    <t>3299.01.05 Ejecución de las inversiones en preservación, restauración, uso sostenible y generación de conocimiento (art. 11 de la Ley 1955 de 2019 y los artículos 24 y 25 de la Ley 1930 de 2018)</t>
  </si>
  <si>
    <t>3299.01.08 Implementación del Sistema de Gestión Ambiental SGA- NTC ISO 14001:2015 para la sede bioclimática de la entidad en Valledupar</t>
  </si>
  <si>
    <t>3299.01.10 Mantenimiento y mejoramiento continuo del Sistema de Gestión Ambiental SGA- NTC ISO 14001:2015 para la sede bioclimática de la entidad en Valledupar</t>
  </si>
  <si>
    <t xml:space="preserve">3299.01.11 Gestión para la puesta en marcha y operación del laboratorio ambiental de agua </t>
  </si>
  <si>
    <t>3299.01.12 Gestión para la venta de servicio de laboratorio ambiental de agua (estrategia administrativa y de sostenibilidad financiera) en armonía con la actividad o subp 2.4.4</t>
  </si>
  <si>
    <t xml:space="preserve">3299.03.03 Verificación en campo a los permisos, autorizaciones o licencias que no han cumplido con la presentación de informes </t>
  </si>
  <si>
    <t xml:space="preserve">3299.04.06 Gestión, apoyo de acciones de aislamiento de áreas de interés ambiental y cultural, para inducir su recuperación natural. Y OTRAS ESTRATEGIAS para la restauración ecológica de Ecosistemas en el marco del componente programático de los POMCAS y del componente estratégico de los PMA de las áreas protegidas declaradas </t>
  </si>
  <si>
    <t>3204.01.01  Gestión de un área  viable de la red hidrometeorológica en  jurisdicción de Corpocesar</t>
  </si>
  <si>
    <t>3204.01.02. Implementación de un área  viable de la red hidrometeorológica en  jurisdicción de Corpocesar y comunicación de información ambiental arrojada. .</t>
  </si>
  <si>
    <t>3204.01.03  Gestion para la  implementación y operación de instrumentos de monitoreo de los Recursos Naturales</t>
  </si>
  <si>
    <t>3204.01.04 Gestion para la  divulgación e incorporación de resultados de monitoreo de los Recursos Naturales al SIA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</si>
</sst>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_(* #,##0.00_);_(* \(#,##0.00\);_(* &quot;-&quot;??_);_(@_)"/>
    <numFmt numFmtId="165" formatCode="_(* #,##0_);_(* \(#,##0\);_(* &quot;-&quot;??_);_(@_)"/>
    <numFmt numFmtId="166" formatCode="_(* #,##0.000_);_(* \(#,##0.000\);_(* &quot;-&quot;??_);_(@_)"/>
    <numFmt numFmtId="167" formatCode="_-* #,##0.00\ _€_-;\-* #,##0.00\ _€_-;_-* &quot;-&quot;??\ _€_-;_-@_-"/>
    <numFmt numFmtId="168" formatCode="[$$-240A]\ #,##0.00"/>
    <numFmt numFmtId="169" formatCode="[$$-240A]\ #,##0"/>
    <numFmt numFmtId="170" formatCode="0.0%"/>
    <numFmt numFmtId="171" formatCode="_(&quot;$&quot;* #,##0.00_);_(&quot;$&quot;* \(#,##0.00\);_(&quot;$&quot;* &quot;-&quot;??_);_(@_)"/>
    <numFmt numFmtId="172" formatCode="_-&quot;$&quot;\ * #,##0.00_-;\-&quot;$&quot;\ * #,##0.00_-;_-&quot;$&quot;\ * &quot;-&quot;??_-;_-@_-"/>
    <numFmt numFmtId="173" formatCode="_ * #,##0.00_ ;_ * \-#,##0.00_ ;_ * &quot;-&quot;??_ ;_ @_ "/>
    <numFmt numFmtId="174" formatCode="_ &quot;$&quot;\ * #,##0.00_ ;_ &quot;$&quot;\ * \-#,##0.00_ ;_ &quot;$&quot;\ * &quot;-&quot;??_ ;_ @_ "/>
    <numFmt numFmtId="175" formatCode="_-* #,##0.00\ &quot;€&quot;_-;\-* #,##0.00\ &quot;€&quot;_-;_-* &quot;-&quot;??\ &quot;€&quot;_-;_-@_-"/>
    <numFmt numFmtId="176" formatCode="_ * #,##0_ ;_ * \-#,##0_ ;_ * &quot;-&quot;??_ ;_ @_ "/>
    <numFmt numFmtId="177" formatCode="_(&quot;$&quot;* #,##0_);_(&quot;$&quot;* \(#,##0\);_(&quot;$&quot;* &quot;-&quot;??_);_(@_)"/>
  </numFmts>
  <fonts count="42"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0"/>
      <name val="Arial"/>
      <family val="2"/>
    </font>
    <font>
      <b/>
      <sz val="9"/>
      <name val="Verdana"/>
      <family val="2"/>
    </font>
    <font>
      <b/>
      <sz val="9"/>
      <color rgb="FF000000"/>
      <name val="Verdana"/>
      <family val="2"/>
    </font>
    <font>
      <sz val="11"/>
      <name val="Calibri"/>
      <family val="2"/>
    </font>
    <font>
      <sz val="11"/>
      <color rgb="FF000000"/>
      <name val="Calibri"/>
      <family val="2"/>
    </font>
    <font>
      <sz val="9"/>
      <name val="Verdana"/>
      <family val="2"/>
    </font>
    <font>
      <sz val="9"/>
      <color rgb="FF000000"/>
      <name val="Verdana"/>
      <family val="2"/>
    </font>
    <font>
      <b/>
      <sz val="11"/>
      <color rgb="FF000000"/>
      <name val="Calibri"/>
      <family val="2"/>
    </font>
    <font>
      <sz val="10"/>
      <color theme="1"/>
      <name val="Arial Narrow"/>
      <family val="2"/>
    </font>
    <font>
      <b/>
      <sz val="10"/>
      <color theme="1"/>
      <name val="Arial Narrow"/>
      <family val="2"/>
    </font>
    <font>
      <sz val="10"/>
      <color rgb="FF000000"/>
      <name val="Arial Narrow"/>
      <family val="2"/>
    </font>
    <font>
      <b/>
      <sz val="10"/>
      <color rgb="FFFF0000"/>
      <name val="Arial Narrow"/>
      <family val="2"/>
    </font>
    <font>
      <b/>
      <sz val="10"/>
      <color rgb="FF000000"/>
      <name val="Arial Narrow"/>
      <family val="2"/>
    </font>
    <font>
      <b/>
      <sz val="10"/>
      <color rgb="FFFFFFFF"/>
      <name val="Arial Narrow"/>
      <family val="2"/>
    </font>
    <font>
      <sz val="11"/>
      <color rgb="FF000000"/>
      <name val="Calibri"/>
      <family val="2"/>
    </font>
    <font>
      <b/>
      <sz val="11"/>
      <color rgb="FF000000"/>
      <name val="Arial Narrow"/>
      <family val="2"/>
    </font>
    <font>
      <sz val="9"/>
      <color rgb="FFFFFFFF"/>
      <name val="Verdana"/>
      <family val="2"/>
    </font>
    <font>
      <b/>
      <sz val="9"/>
      <color rgb="FFFFFFFF"/>
      <name val="Verdana"/>
      <family val="2"/>
    </font>
    <font>
      <b/>
      <sz val="11"/>
      <color rgb="FFFFFFFF"/>
      <name val="Calibri"/>
      <family val="2"/>
    </font>
    <font>
      <b/>
      <sz val="9"/>
      <color rgb="FF000000"/>
      <name val="Tahoma"/>
      <family val="2"/>
    </font>
    <font>
      <sz val="9"/>
      <color rgb="FF000000"/>
      <name val="Tahoma"/>
      <family val="2"/>
    </font>
    <font>
      <sz val="11"/>
      <color theme="1"/>
      <name val="Calibri"/>
      <family val="2"/>
    </font>
    <font>
      <sz val="10"/>
      <color rgb="FFFF0000"/>
      <name val="Arial Narrow"/>
      <family val="2"/>
    </font>
    <font>
      <sz val="9"/>
      <name val="Arial"/>
      <family val="2"/>
    </font>
    <font>
      <sz val="9"/>
      <color rgb="FF000000"/>
      <name val="Arial"/>
      <family val="2"/>
    </font>
    <font>
      <b/>
      <i/>
      <sz val="11"/>
      <color rgb="FF000000"/>
      <name val="Arial Narrow"/>
      <family val="2"/>
    </font>
    <font>
      <sz val="11"/>
      <name val="Arial Narrow"/>
      <family val="2"/>
    </font>
    <font>
      <sz val="11"/>
      <color rgb="FFC00000"/>
      <name val="Arial Narrow"/>
      <family val="2"/>
    </font>
    <font>
      <b/>
      <sz val="11"/>
      <name val="Arial Narrow"/>
      <family val="2"/>
    </font>
    <font>
      <sz val="11"/>
      <color rgb="FF000000"/>
      <name val="Arial Narrow"/>
      <family val="2"/>
    </font>
    <font>
      <sz val="10"/>
      <color rgb="FF000000"/>
      <name val="Arial"/>
      <family val="2"/>
    </font>
    <font>
      <sz val="11"/>
      <color rgb="FFFF0000"/>
      <name val="Arial Narrow"/>
      <family val="2"/>
    </font>
    <font>
      <sz val="10"/>
      <color rgb="FF000000"/>
      <name val="Calibri"/>
      <family val="2"/>
    </font>
    <font>
      <sz val="11"/>
      <color rgb="FF0000FF"/>
      <name val="Arial Narrow"/>
      <family val="2"/>
    </font>
  </fonts>
  <fills count="5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indexed="41"/>
        <bgColor indexed="64"/>
      </patternFill>
    </fill>
    <fill>
      <patternFill patternType="solid">
        <fgColor indexed="42"/>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70AD47"/>
        <bgColor rgb="FF70AD47"/>
      </patternFill>
    </fill>
    <fill>
      <patternFill patternType="solid">
        <fgColor rgb="FF66FF66"/>
        <bgColor rgb="FF66FF66"/>
      </patternFill>
    </fill>
    <fill>
      <patternFill patternType="solid">
        <fgColor rgb="FFCCFFCC"/>
        <bgColor rgb="FFCCFFCC"/>
      </patternFill>
    </fill>
    <fill>
      <patternFill patternType="solid">
        <fgColor rgb="FFFFFFFF"/>
        <bgColor rgb="FF000000"/>
      </patternFill>
    </fill>
    <fill>
      <patternFill patternType="solid">
        <fgColor rgb="FF0070C0"/>
        <bgColor rgb="FF000000"/>
      </patternFill>
    </fill>
    <fill>
      <patternFill patternType="solid">
        <fgColor rgb="FF8EA9DB"/>
        <bgColor rgb="FF000000"/>
      </patternFill>
    </fill>
    <fill>
      <patternFill patternType="solid">
        <fgColor rgb="FFB4C6E7"/>
        <bgColor rgb="FF000000"/>
      </patternFill>
    </fill>
    <fill>
      <patternFill patternType="solid">
        <fgColor rgb="FFD9E1F2"/>
        <bgColor rgb="FF000000"/>
      </patternFill>
    </fill>
    <fill>
      <patternFill patternType="solid">
        <fgColor rgb="FFDDEBF7"/>
        <bgColor rgb="FF000000"/>
      </patternFill>
    </fill>
    <fill>
      <patternFill patternType="solid">
        <fgColor rgb="FFF5F9FD"/>
        <bgColor rgb="FF000000"/>
      </patternFill>
    </fill>
    <fill>
      <patternFill patternType="solid">
        <fgColor rgb="FFFFFFFF"/>
        <bgColor rgb="FFE2EFD9"/>
      </patternFill>
    </fill>
    <fill>
      <patternFill patternType="solid">
        <fgColor rgb="FFFFFFFF"/>
        <bgColor rgb="FFA8D08D"/>
      </patternFill>
    </fill>
    <fill>
      <patternFill patternType="solid">
        <fgColor rgb="FF66FF66"/>
        <bgColor rgb="FFA8D08D"/>
      </patternFill>
    </fill>
    <fill>
      <patternFill patternType="solid">
        <fgColor rgb="FFFFFF00"/>
        <bgColor rgb="FFA8D08D"/>
      </patternFill>
    </fill>
    <fill>
      <patternFill patternType="solid">
        <fgColor rgb="FFCCFFCC"/>
        <bgColor rgb="FFA8D08D"/>
      </patternFill>
    </fill>
    <fill>
      <patternFill patternType="solid">
        <fgColor rgb="FFFFFF00"/>
        <bgColor rgb="FF000000"/>
      </patternFill>
    </fill>
    <fill>
      <patternFill patternType="solid">
        <fgColor rgb="FF66FF33"/>
        <bgColor rgb="FFA8D08D"/>
      </patternFill>
    </fill>
    <fill>
      <patternFill patternType="solid">
        <fgColor rgb="FFE1FFE1"/>
        <bgColor rgb="FF000000"/>
      </patternFill>
    </fill>
    <fill>
      <patternFill patternType="solid">
        <fgColor rgb="FF66FF33"/>
        <bgColor rgb="FF000000"/>
      </patternFill>
    </fill>
    <fill>
      <patternFill patternType="solid">
        <fgColor rgb="FF66FF66"/>
        <bgColor rgb="FFE2EFD9"/>
      </patternFill>
    </fill>
    <fill>
      <patternFill patternType="solid">
        <fgColor rgb="FF66FF66"/>
        <bgColor indexed="64"/>
      </patternFill>
    </fill>
    <fill>
      <patternFill patternType="solid">
        <fgColor rgb="FFFFFF00"/>
        <bgColor indexed="64"/>
      </patternFill>
    </fill>
    <fill>
      <patternFill patternType="solid">
        <fgColor rgb="FF92D050"/>
        <bgColor rgb="FF000000"/>
      </patternFill>
    </fill>
    <fill>
      <patternFill patternType="solid">
        <fgColor rgb="FFFF0000"/>
        <bgColor rgb="FF000000"/>
      </patternFill>
    </fill>
    <fill>
      <patternFill patternType="solid">
        <fgColor rgb="FF00B0F0"/>
        <bgColor rgb="FF000000"/>
      </patternFill>
    </fill>
    <fill>
      <patternFill patternType="solid">
        <fgColor rgb="FFFFE699"/>
        <bgColor rgb="FF000000"/>
      </patternFill>
    </fill>
    <fill>
      <patternFill patternType="solid">
        <fgColor rgb="FFF8CBAD"/>
        <bgColor rgb="FF000000"/>
      </patternFill>
    </fill>
    <fill>
      <patternFill patternType="solid">
        <fgColor rgb="FFBDD7EE"/>
        <bgColor rgb="FF000000"/>
      </patternFill>
    </fill>
    <fill>
      <patternFill patternType="solid">
        <fgColor rgb="FFFFF2CC"/>
        <bgColor rgb="FF000000"/>
      </patternFill>
    </fill>
    <fill>
      <patternFill patternType="solid">
        <fgColor rgb="FFED7D31"/>
        <bgColor rgb="FF000000"/>
      </patternFill>
    </fill>
    <fill>
      <patternFill patternType="solid">
        <fgColor rgb="FFEDEDED"/>
        <bgColor rgb="FF000000"/>
      </patternFill>
    </fill>
    <fill>
      <patternFill patternType="solid">
        <fgColor rgb="FF00FFCC"/>
        <bgColor rgb="FF000000"/>
      </patternFill>
    </fill>
    <fill>
      <patternFill patternType="solid">
        <fgColor rgb="FFF5E3EB"/>
        <bgColor rgb="FF000000"/>
      </patternFill>
    </fill>
    <fill>
      <patternFill patternType="solid">
        <fgColor rgb="FFEAD1DC"/>
        <bgColor rgb="FF000000"/>
      </patternFill>
    </fill>
    <fill>
      <patternFill patternType="solid">
        <fgColor rgb="FFFCE4D6"/>
        <bgColor rgb="FF000000"/>
      </patternFill>
    </fill>
    <fill>
      <patternFill patternType="solid">
        <fgColor rgb="FFE0FACD"/>
        <bgColor rgb="FF000000"/>
      </patternFill>
    </fill>
    <fill>
      <patternFill patternType="solid">
        <fgColor rgb="FFCCF1B0"/>
        <bgColor rgb="FF000000"/>
      </patternFill>
    </fill>
    <fill>
      <patternFill patternType="solid">
        <fgColor rgb="FFE7E6E6"/>
        <bgColor rgb="FF000000"/>
      </patternFill>
    </fill>
    <fill>
      <patternFill patternType="solid">
        <fgColor rgb="FFEDFFE0"/>
        <bgColor rgb="FF000000"/>
      </patternFill>
    </fill>
    <fill>
      <patternFill patternType="solid">
        <fgColor rgb="FFFFD966"/>
        <bgColor rgb="FF000000"/>
      </patternFill>
    </fill>
    <fill>
      <patternFill patternType="solid">
        <fgColor rgb="FFFFE599"/>
        <bgColor rgb="FF000000"/>
      </patternFill>
    </fill>
    <fill>
      <patternFill patternType="solid">
        <fgColor rgb="FFF191E4"/>
        <bgColor rgb="FF000000"/>
      </patternFill>
    </fill>
    <fill>
      <patternFill patternType="solid">
        <fgColor rgb="FFFAC7F3"/>
        <bgColor rgb="FF000000"/>
      </patternFill>
    </fill>
    <fill>
      <patternFill patternType="solid">
        <fgColor rgb="FFD9E6FC"/>
        <bgColor rgb="FF000000"/>
      </patternFill>
    </fill>
    <fill>
      <patternFill patternType="solid">
        <fgColor rgb="FFB3CEFA"/>
        <bgColor rgb="FF000000"/>
      </patternFill>
    </fill>
    <fill>
      <patternFill patternType="solid">
        <fgColor rgb="FFCCFFCC"/>
        <bgColor rgb="FF000000"/>
      </patternFill>
    </fill>
    <fill>
      <patternFill patternType="solid">
        <fgColor rgb="FFFFFFFF"/>
        <bgColor rgb="FFFFFFFF"/>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6">
    <xf numFmtId="0" fontId="0" fillId="0" borderId="0"/>
    <xf numFmtId="0" fontId="1" fillId="0" borderId="0" applyNumberForma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6"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6" fillId="0" borderId="0"/>
    <xf numFmtId="174" fontId="6" fillId="0" borderId="0" applyFont="0" applyFill="0" applyBorder="0" applyAlignment="0" applyProtection="0"/>
    <xf numFmtId="175" fontId="2" fillId="0" borderId="0" applyFont="0" applyFill="0" applyBorder="0" applyAlignment="0" applyProtection="0"/>
  </cellStyleXfs>
  <cellXfs count="428">
    <xf numFmtId="0" fontId="0" fillId="0" borderId="0" xfId="0"/>
    <xf numFmtId="0" fontId="4" fillId="0" borderId="0" xfId="0" applyFont="1" applyAlignment="1">
      <alignment vertical="center" wrapText="1"/>
    </xf>
    <xf numFmtId="0" fontId="4" fillId="0" borderId="0" xfId="0" applyFont="1" applyAlignment="1">
      <alignment vertical="center"/>
    </xf>
    <xf numFmtId="0" fontId="0" fillId="0" borderId="0" xfId="0" applyAlignment="1">
      <alignment vertical="center"/>
    </xf>
    <xf numFmtId="0" fontId="3" fillId="0" borderId="14" xfId="0" applyFont="1" applyBorder="1" applyAlignment="1">
      <alignment vertical="center"/>
    </xf>
    <xf numFmtId="0" fontId="0" fillId="0" borderId="15" xfId="0" applyBorder="1" applyAlignment="1">
      <alignment vertical="center"/>
    </xf>
    <xf numFmtId="0" fontId="3" fillId="0" borderId="16" xfId="0" applyFont="1" applyBorder="1" applyAlignment="1">
      <alignment vertical="center"/>
    </xf>
    <xf numFmtId="0" fontId="0" fillId="0" borderId="17" xfId="0" applyBorder="1" applyAlignment="1">
      <alignment vertical="center"/>
    </xf>
    <xf numFmtId="0" fontId="3" fillId="0" borderId="18" xfId="0" applyFont="1" applyBorder="1" applyAlignment="1">
      <alignment vertical="center"/>
    </xf>
    <xf numFmtId="0" fontId="0" fillId="0" borderId="19" xfId="0" applyBorder="1" applyAlignment="1">
      <alignment vertical="center"/>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5" xfId="0" applyFont="1" applyFill="1" applyBorder="1" applyAlignment="1">
      <alignment vertical="center" wrapText="1"/>
    </xf>
    <xf numFmtId="0" fontId="7" fillId="7" borderId="31" xfId="0" applyFont="1" applyFill="1" applyBorder="1"/>
    <xf numFmtId="164" fontId="7" fillId="7" borderId="31" xfId="3" applyNumberFormat="1" applyFont="1" applyFill="1" applyBorder="1" applyAlignment="1">
      <alignment horizontal="center"/>
    </xf>
    <xf numFmtId="0" fontId="7" fillId="8" borderId="31" xfId="0" applyFont="1" applyFill="1" applyBorder="1"/>
    <xf numFmtId="164" fontId="7" fillId="8" borderId="31" xfId="3" applyNumberFormat="1" applyFont="1" applyFill="1" applyBorder="1" applyAlignment="1">
      <alignment horizontal="center"/>
    </xf>
    <xf numFmtId="0" fontId="7" fillId="9" borderId="31" xfId="0" applyFont="1" applyFill="1" applyBorder="1"/>
    <xf numFmtId="164" fontId="7" fillId="9" borderId="31" xfId="3" applyNumberFormat="1" applyFont="1" applyFill="1" applyBorder="1" applyAlignment="1">
      <alignment horizontal="center"/>
    </xf>
    <xf numFmtId="166" fontId="7" fillId="9" borderId="31" xfId="3" applyNumberFormat="1" applyFont="1" applyFill="1" applyBorder="1" applyAlignment="1">
      <alignment horizontal="center"/>
    </xf>
    <xf numFmtId="164" fontId="4" fillId="0" borderId="31" xfId="3" applyNumberFormat="1" applyFont="1" applyFill="1" applyBorder="1" applyAlignment="1">
      <alignment horizontal="center"/>
    </xf>
    <xf numFmtId="166" fontId="4" fillId="0" borderId="31" xfId="3" applyNumberFormat="1" applyFont="1" applyFill="1" applyBorder="1" applyAlignment="1">
      <alignment horizontal="center"/>
    </xf>
    <xf numFmtId="164" fontId="7" fillId="0" borderId="31" xfId="3" applyNumberFormat="1" applyFont="1" applyFill="1" applyBorder="1" applyAlignment="1">
      <alignment horizontal="center"/>
    </xf>
    <xf numFmtId="166" fontId="4" fillId="9" borderId="31" xfId="3" applyNumberFormat="1" applyFont="1" applyFill="1" applyBorder="1" applyAlignment="1">
      <alignment horizontal="center"/>
    </xf>
    <xf numFmtId="0" fontId="4" fillId="9" borderId="31" xfId="0" quotePrefix="1" applyFont="1" applyFill="1" applyBorder="1" applyAlignment="1">
      <alignment horizontal="left"/>
    </xf>
    <xf numFmtId="0" fontId="16" fillId="0" borderId="0" xfId="0" applyFont="1" applyAlignment="1">
      <alignment horizontal="left" vertical="center"/>
    </xf>
    <xf numFmtId="0" fontId="7" fillId="5" borderId="10" xfId="4" applyFont="1" applyFill="1" applyBorder="1" applyAlignment="1">
      <alignment horizontal="center" vertical="center" wrapText="1"/>
    </xf>
    <xf numFmtId="49" fontId="17" fillId="0" borderId="22" xfId="4" quotePrefix="1" applyNumberFormat="1" applyFont="1" applyBorder="1" applyAlignment="1">
      <alignment horizontal="left" vertical="center" wrapText="1"/>
    </xf>
    <xf numFmtId="0" fontId="18" fillId="0" borderId="22" xfId="0" quotePrefix="1" applyFont="1" applyBorder="1" applyAlignment="1">
      <alignment horizontal="left" vertical="center" wrapText="1"/>
    </xf>
    <xf numFmtId="49" fontId="17" fillId="0" borderId="25" xfId="4" applyNumberFormat="1" applyFont="1" applyBorder="1" applyAlignment="1">
      <alignment horizontal="left" vertical="center" wrapText="1"/>
    </xf>
    <xf numFmtId="0" fontId="18" fillId="0" borderId="22" xfId="0" applyFont="1" applyBorder="1" applyAlignment="1">
      <alignment vertical="center" wrapText="1"/>
    </xf>
    <xf numFmtId="49" fontId="7" fillId="0" borderId="25" xfId="4" applyNumberFormat="1" applyFont="1" applyBorder="1" applyAlignment="1">
      <alignment horizontal="left" vertical="center" wrapText="1"/>
    </xf>
    <xf numFmtId="49" fontId="17" fillId="2" borderId="25" xfId="4" applyNumberFormat="1" applyFont="1" applyFill="1" applyBorder="1" applyAlignment="1">
      <alignment horizontal="left" vertical="center" wrapText="1"/>
    </xf>
    <xf numFmtId="49" fontId="17" fillId="2" borderId="26" xfId="4" applyNumberFormat="1" applyFont="1" applyFill="1" applyBorder="1" applyAlignment="1">
      <alignment horizontal="left" vertical="center" wrapText="1"/>
    </xf>
    <xf numFmtId="49" fontId="17" fillId="0" borderId="26" xfId="4" applyNumberFormat="1" applyFont="1" applyBorder="1" applyAlignment="1">
      <alignment horizontal="left" vertical="center" wrapText="1"/>
    </xf>
    <xf numFmtId="49" fontId="16" fillId="0" borderId="25" xfId="4" quotePrefix="1" applyNumberFormat="1" applyFont="1" applyBorder="1" applyAlignment="1">
      <alignment horizontal="left" vertical="center" wrapText="1"/>
    </xf>
    <xf numFmtId="49" fontId="17" fillId="0" borderId="25" xfId="4" quotePrefix="1" applyNumberFormat="1" applyFont="1" applyBorder="1" applyAlignment="1">
      <alignment horizontal="left" vertical="center" wrapText="1"/>
    </xf>
    <xf numFmtId="0" fontId="16" fillId="0" borderId="0" xfId="0" applyFont="1"/>
    <xf numFmtId="0" fontId="4" fillId="0" borderId="13" xfId="1" applyFont="1" applyBorder="1" applyAlignment="1" applyProtection="1">
      <alignment horizontal="left" vertical="top"/>
    </xf>
    <xf numFmtId="49" fontId="10" fillId="6" borderId="30" xfId="0" applyNumberFormat="1" applyFont="1" applyFill="1" applyBorder="1" applyAlignment="1">
      <alignment horizontal="center" vertical="center" wrapText="1"/>
    </xf>
    <xf numFmtId="0" fontId="12" fillId="0" borderId="0" xfId="10" applyFont="1"/>
    <xf numFmtId="0" fontId="23" fillId="0" borderId="21" xfId="10" applyFont="1" applyBorder="1" applyAlignment="1">
      <alignment horizontal="center" vertical="center"/>
    </xf>
    <xf numFmtId="49" fontId="14" fillId="0" borderId="26" xfId="4" applyNumberFormat="1" applyFont="1" applyBorder="1" applyAlignment="1">
      <alignment vertical="center" wrapText="1"/>
    </xf>
    <xf numFmtId="49" fontId="14" fillId="0" borderId="26" xfId="4" quotePrefix="1" applyNumberFormat="1" applyFont="1" applyBorder="1" applyAlignment="1">
      <alignment vertical="center" wrapText="1"/>
    </xf>
    <xf numFmtId="49" fontId="10" fillId="0" borderId="26" xfId="4" applyNumberFormat="1" applyFont="1" applyBorder="1" applyAlignment="1">
      <alignment vertical="center" wrapText="1"/>
    </xf>
    <xf numFmtId="0" fontId="10" fillId="0" borderId="26" xfId="4" applyFont="1" applyBorder="1" applyAlignment="1">
      <alignment vertical="center" wrapText="1"/>
    </xf>
    <xf numFmtId="49" fontId="10" fillId="0" borderId="25" xfId="4" applyNumberFormat="1" applyFont="1" applyBorder="1" applyAlignment="1">
      <alignment horizontal="center" vertical="center" wrapText="1"/>
    </xf>
    <xf numFmtId="49" fontId="9" fillId="0" borderId="25" xfId="4" applyNumberFormat="1" applyFont="1" applyBorder="1" applyAlignment="1">
      <alignment horizontal="center" vertical="center" wrapText="1"/>
    </xf>
    <xf numFmtId="49" fontId="10" fillId="14" borderId="25" xfId="4" applyNumberFormat="1" applyFont="1" applyFill="1" applyBorder="1" applyAlignment="1">
      <alignment horizontal="center" vertical="center" wrapText="1"/>
    </xf>
    <xf numFmtId="0" fontId="15" fillId="0" borderId="0" xfId="10" applyFont="1" applyAlignment="1">
      <alignment horizontal="center" wrapText="1"/>
    </xf>
    <xf numFmtId="49" fontId="24" fillId="15" borderId="25" xfId="4" applyNumberFormat="1" applyFont="1" applyFill="1" applyBorder="1" applyAlignment="1">
      <alignment horizontal="center" vertical="center"/>
    </xf>
    <xf numFmtId="49" fontId="25" fillId="15" borderId="25" xfId="4" applyNumberFormat="1" applyFont="1" applyFill="1" applyBorder="1" applyAlignment="1">
      <alignment horizontal="center" vertical="center"/>
    </xf>
    <xf numFmtId="0" fontId="25" fillId="15" borderId="25" xfId="4" applyFont="1" applyFill="1" applyBorder="1" applyAlignment="1">
      <alignment horizontal="left" vertical="center"/>
    </xf>
    <xf numFmtId="0" fontId="25" fillId="15" borderId="25" xfId="4" applyFont="1" applyFill="1" applyBorder="1" applyAlignment="1">
      <alignment horizontal="left" vertical="center" wrapText="1"/>
    </xf>
    <xf numFmtId="165" fontId="25" fillId="15" borderId="25" xfId="6" applyNumberFormat="1" applyFont="1" applyFill="1" applyBorder="1" applyAlignment="1">
      <alignment horizontal="right" vertical="center"/>
    </xf>
    <xf numFmtId="9" fontId="25" fillId="15" borderId="25" xfId="12" applyFont="1" applyFill="1" applyBorder="1" applyAlignment="1">
      <alignment horizontal="right" vertical="center"/>
    </xf>
    <xf numFmtId="49" fontId="25" fillId="15" borderId="25" xfId="4" applyNumberFormat="1" applyFont="1" applyFill="1" applyBorder="1" applyAlignment="1">
      <alignment horizontal="left" vertical="center"/>
    </xf>
    <xf numFmtId="165" fontId="26" fillId="15" borderId="0" xfId="10" applyNumberFormat="1" applyFont="1" applyFill="1"/>
    <xf numFmtId="49" fontId="14" fillId="16" borderId="25" xfId="4" applyNumberFormat="1" applyFont="1" applyFill="1" applyBorder="1" applyAlignment="1">
      <alignment horizontal="center" vertical="center"/>
    </xf>
    <xf numFmtId="49" fontId="10" fillId="16" borderId="25" xfId="4" applyNumberFormat="1" applyFont="1" applyFill="1" applyBorder="1" applyAlignment="1">
      <alignment horizontal="center" vertical="center"/>
    </xf>
    <xf numFmtId="0" fontId="10" fillId="16" borderId="25" xfId="4" applyFont="1" applyFill="1" applyBorder="1" applyAlignment="1">
      <alignment horizontal="left" vertical="center"/>
    </xf>
    <xf numFmtId="0" fontId="10" fillId="16" borderId="25" xfId="4" applyFont="1" applyFill="1" applyBorder="1" applyAlignment="1">
      <alignment horizontal="left" vertical="center" wrapText="1"/>
    </xf>
    <xf numFmtId="165" fontId="10" fillId="16" borderId="25" xfId="6" applyNumberFormat="1" applyFont="1" applyFill="1" applyBorder="1" applyAlignment="1">
      <alignment horizontal="right" vertical="center"/>
    </xf>
    <xf numFmtId="9" fontId="10" fillId="16" borderId="25" xfId="12" applyFont="1" applyFill="1" applyBorder="1" applyAlignment="1">
      <alignment horizontal="right" vertical="center"/>
    </xf>
    <xf numFmtId="49" fontId="10" fillId="16" borderId="25" xfId="4" applyNumberFormat="1" applyFont="1" applyFill="1" applyBorder="1" applyAlignment="1">
      <alignment horizontal="left" vertical="center"/>
    </xf>
    <xf numFmtId="0" fontId="15" fillId="16" borderId="0" xfId="10" applyFont="1" applyFill="1"/>
    <xf numFmtId="0" fontId="14" fillId="17" borderId="25" xfId="4" applyFont="1" applyFill="1" applyBorder="1" applyAlignment="1">
      <alignment horizontal="center" vertical="center"/>
    </xf>
    <xf numFmtId="49" fontId="14" fillId="17" borderId="25" xfId="4" applyNumberFormat="1" applyFont="1" applyFill="1" applyBorder="1" applyAlignment="1">
      <alignment horizontal="center" vertical="center"/>
    </xf>
    <xf numFmtId="49" fontId="10" fillId="17" borderId="25" xfId="4" applyNumberFormat="1" applyFont="1" applyFill="1" applyBorder="1" applyAlignment="1">
      <alignment horizontal="center" vertical="center"/>
    </xf>
    <xf numFmtId="0" fontId="10" fillId="17" borderId="25" xfId="4" applyFont="1" applyFill="1" applyBorder="1" applyAlignment="1">
      <alignment horizontal="left" vertical="center" wrapText="1"/>
    </xf>
    <xf numFmtId="165" fontId="10" fillId="17" borderId="25" xfId="6" applyNumberFormat="1" applyFont="1" applyFill="1" applyBorder="1" applyAlignment="1">
      <alignment horizontal="right" vertical="center"/>
    </xf>
    <xf numFmtId="9" fontId="10" fillId="17" borderId="25" xfId="12" applyFont="1" applyFill="1" applyBorder="1" applyAlignment="1">
      <alignment horizontal="right" vertical="center"/>
    </xf>
    <xf numFmtId="49" fontId="10" fillId="17" borderId="25" xfId="4" applyNumberFormat="1" applyFont="1" applyFill="1" applyBorder="1" applyAlignment="1">
      <alignment horizontal="left" vertical="center"/>
    </xf>
    <xf numFmtId="0" fontId="15" fillId="17" borderId="0" xfId="10" applyFont="1" applyFill="1"/>
    <xf numFmtId="0" fontId="14" fillId="18" borderId="25" xfId="4" applyFont="1" applyFill="1" applyBorder="1" applyAlignment="1">
      <alignment horizontal="center" vertical="center"/>
    </xf>
    <xf numFmtId="49" fontId="14" fillId="18" borderId="25" xfId="4" applyNumberFormat="1" applyFont="1" applyFill="1" applyBorder="1" applyAlignment="1">
      <alignment horizontal="center" vertical="center"/>
    </xf>
    <xf numFmtId="49" fontId="10" fillId="18" borderId="25" xfId="4" applyNumberFormat="1" applyFont="1" applyFill="1" applyBorder="1" applyAlignment="1">
      <alignment horizontal="center" vertical="center"/>
    </xf>
    <xf numFmtId="0" fontId="10" fillId="18" borderId="25" xfId="4" applyFont="1" applyFill="1" applyBorder="1" applyAlignment="1">
      <alignment horizontal="left" vertical="center" wrapText="1"/>
    </xf>
    <xf numFmtId="165" fontId="10" fillId="18" borderId="25" xfId="6" applyNumberFormat="1" applyFont="1" applyFill="1" applyBorder="1" applyAlignment="1">
      <alignment horizontal="right" vertical="center"/>
    </xf>
    <xf numFmtId="9" fontId="10" fillId="18" borderId="25" xfId="12" applyFont="1" applyFill="1" applyBorder="1" applyAlignment="1">
      <alignment horizontal="right" vertical="center"/>
    </xf>
    <xf numFmtId="49" fontId="10" fillId="18" borderId="25" xfId="4" applyNumberFormat="1" applyFont="1" applyFill="1" applyBorder="1" applyAlignment="1">
      <alignment horizontal="left" vertical="center"/>
    </xf>
    <xf numFmtId="0" fontId="15" fillId="18" borderId="0" xfId="10" applyFont="1" applyFill="1"/>
    <xf numFmtId="0" fontId="14" fillId="19" borderId="25" xfId="4" applyFont="1" applyFill="1" applyBorder="1" applyAlignment="1">
      <alignment horizontal="center" vertical="center"/>
    </xf>
    <xf numFmtId="49" fontId="14" fillId="19" borderId="25" xfId="4" applyNumberFormat="1" applyFont="1" applyFill="1" applyBorder="1" applyAlignment="1">
      <alignment horizontal="center" vertical="center"/>
    </xf>
    <xf numFmtId="49" fontId="10" fillId="19" borderId="25" xfId="4" applyNumberFormat="1" applyFont="1" applyFill="1" applyBorder="1" applyAlignment="1">
      <alignment horizontal="center" vertical="center"/>
    </xf>
    <xf numFmtId="0" fontId="10" fillId="19" borderId="25" xfId="4" applyFont="1" applyFill="1" applyBorder="1" applyAlignment="1">
      <alignment horizontal="left" vertical="center" wrapText="1"/>
    </xf>
    <xf numFmtId="165" fontId="10" fillId="19" borderId="25" xfId="6" applyNumberFormat="1" applyFont="1" applyFill="1" applyBorder="1" applyAlignment="1">
      <alignment horizontal="right" vertical="center"/>
    </xf>
    <xf numFmtId="9" fontId="10" fillId="19" borderId="25" xfId="12" applyFont="1" applyFill="1" applyBorder="1" applyAlignment="1">
      <alignment horizontal="right" vertical="center"/>
    </xf>
    <xf numFmtId="49" fontId="10" fillId="19" borderId="25" xfId="4" applyNumberFormat="1" applyFont="1" applyFill="1" applyBorder="1" applyAlignment="1">
      <alignment horizontal="left" vertical="center"/>
    </xf>
    <xf numFmtId="0" fontId="15" fillId="19" borderId="0" xfId="10" applyFont="1" applyFill="1"/>
    <xf numFmtId="0" fontId="14" fillId="20" borderId="25" xfId="4" applyFont="1" applyFill="1" applyBorder="1" applyAlignment="1">
      <alignment horizontal="center" vertical="center"/>
    </xf>
    <xf numFmtId="49" fontId="14" fillId="20" borderId="25" xfId="4" applyNumberFormat="1" applyFont="1" applyFill="1" applyBorder="1" applyAlignment="1">
      <alignment horizontal="center" vertical="center"/>
    </xf>
    <xf numFmtId="49" fontId="10" fillId="20" borderId="25" xfId="4" applyNumberFormat="1" applyFont="1" applyFill="1" applyBorder="1" applyAlignment="1">
      <alignment horizontal="center" vertical="center"/>
    </xf>
    <xf numFmtId="0" fontId="10" fillId="20" borderId="25" xfId="4" applyFont="1" applyFill="1" applyBorder="1" applyAlignment="1">
      <alignment horizontal="left" vertical="center" wrapText="1"/>
    </xf>
    <xf numFmtId="165" fontId="10" fillId="20" borderId="25" xfId="6" applyNumberFormat="1" applyFont="1" applyFill="1" applyBorder="1" applyAlignment="1">
      <alignment horizontal="right" vertical="center"/>
    </xf>
    <xf numFmtId="9" fontId="10" fillId="20" borderId="25" xfId="12" applyFont="1" applyFill="1" applyBorder="1" applyAlignment="1">
      <alignment horizontal="right" vertical="center"/>
    </xf>
    <xf numFmtId="49" fontId="10" fillId="20" borderId="25" xfId="4" applyNumberFormat="1" applyFont="1" applyFill="1" applyBorder="1" applyAlignment="1">
      <alignment horizontal="left" vertical="center"/>
    </xf>
    <xf numFmtId="0" fontId="15" fillId="20" borderId="0" xfId="10" applyFont="1" applyFill="1"/>
    <xf numFmtId="0" fontId="10" fillId="0" borderId="25" xfId="4" applyFont="1" applyBorder="1" applyAlignment="1">
      <alignment horizontal="center" vertical="center"/>
    </xf>
    <xf numFmtId="49" fontId="10" fillId="0" borderId="25" xfId="4" applyNumberFormat="1" applyFont="1" applyBorder="1" applyAlignment="1">
      <alignment horizontal="center" vertical="center"/>
    </xf>
    <xf numFmtId="0" fontId="10" fillId="0" borderId="25" xfId="4" applyFont="1" applyBorder="1" applyAlignment="1">
      <alignment horizontal="left" vertical="center" wrapText="1"/>
    </xf>
    <xf numFmtId="165" fontId="10" fillId="0" borderId="25" xfId="6" applyNumberFormat="1" applyFont="1" applyFill="1" applyBorder="1" applyAlignment="1">
      <alignment horizontal="right" vertical="center"/>
    </xf>
    <xf numFmtId="9" fontId="10" fillId="0" borderId="25" xfId="12" applyFont="1" applyFill="1" applyBorder="1" applyAlignment="1">
      <alignment horizontal="right" vertical="center"/>
    </xf>
    <xf numFmtId="49" fontId="10" fillId="0" borderId="25" xfId="4" applyNumberFormat="1" applyFont="1" applyBorder="1" applyAlignment="1">
      <alignment horizontal="left" vertical="center"/>
    </xf>
    <xf numFmtId="165" fontId="15" fillId="0" borderId="0" xfId="10" applyNumberFormat="1" applyFont="1"/>
    <xf numFmtId="0" fontId="14" fillId="0" borderId="25" xfId="4" applyFont="1" applyBorder="1" applyAlignment="1">
      <alignment horizontal="center" vertical="center"/>
    </xf>
    <xf numFmtId="49" fontId="14" fillId="0" borderId="25" xfId="4" applyNumberFormat="1" applyFont="1" applyBorder="1" applyAlignment="1">
      <alignment horizontal="center" vertical="center"/>
    </xf>
    <xf numFmtId="0" fontId="14" fillId="0" borderId="25" xfId="4" applyFont="1" applyBorder="1" applyAlignment="1">
      <alignment horizontal="left" vertical="center" wrapText="1"/>
    </xf>
    <xf numFmtId="165" fontId="14" fillId="0" borderId="25" xfId="6" applyNumberFormat="1" applyFont="1" applyFill="1" applyBorder="1" applyAlignment="1">
      <alignment horizontal="right" vertical="center"/>
    </xf>
    <xf numFmtId="43" fontId="14" fillId="0" borderId="25" xfId="6" applyFont="1" applyFill="1" applyBorder="1" applyAlignment="1">
      <alignment horizontal="right" vertical="center"/>
    </xf>
    <xf numFmtId="0" fontId="15" fillId="0" borderId="0" xfId="10" applyFont="1"/>
    <xf numFmtId="1" fontId="10" fillId="0" borderId="25" xfId="4" applyNumberFormat="1" applyFont="1" applyBorder="1" applyAlignment="1">
      <alignment horizontal="center" vertical="center"/>
    </xf>
    <xf numFmtId="1" fontId="14" fillId="0" borderId="25" xfId="4" applyNumberFormat="1" applyFont="1" applyBorder="1" applyAlignment="1">
      <alignment horizontal="center" vertical="center"/>
    </xf>
    <xf numFmtId="1" fontId="14" fillId="18" borderId="25" xfId="4" applyNumberFormat="1" applyFont="1" applyFill="1" applyBorder="1" applyAlignment="1">
      <alignment horizontal="center" vertical="center"/>
    </xf>
    <xf numFmtId="0" fontId="10" fillId="19" borderId="25" xfId="4" applyFont="1" applyFill="1" applyBorder="1" applyAlignment="1">
      <alignment horizontal="center" vertical="center"/>
    </xf>
    <xf numFmtId="1" fontId="10" fillId="19" borderId="25" xfId="4" applyNumberFormat="1" applyFont="1" applyFill="1" applyBorder="1" applyAlignment="1">
      <alignment horizontal="center" vertical="center"/>
    </xf>
    <xf numFmtId="0" fontId="10" fillId="20" borderId="25" xfId="4" applyFont="1" applyFill="1" applyBorder="1" applyAlignment="1">
      <alignment horizontal="center" vertical="center"/>
    </xf>
    <xf numFmtId="1" fontId="10" fillId="20" borderId="25" xfId="4" applyNumberFormat="1" applyFont="1" applyFill="1" applyBorder="1" applyAlignment="1">
      <alignment horizontal="center" vertical="center"/>
    </xf>
    <xf numFmtId="164" fontId="10" fillId="0" borderId="25" xfId="6" applyNumberFormat="1" applyFont="1" applyFill="1" applyBorder="1" applyAlignment="1">
      <alignment horizontal="right" vertical="center"/>
    </xf>
    <xf numFmtId="164" fontId="14" fillId="0" borderId="25" xfId="6" applyNumberFormat="1" applyFont="1" applyFill="1" applyBorder="1" applyAlignment="1">
      <alignment horizontal="right" vertical="center"/>
    </xf>
    <xf numFmtId="0" fontId="14" fillId="0" borderId="25" xfId="4" applyFont="1" applyBorder="1" applyAlignment="1">
      <alignment horizontal="left" vertical="center"/>
    </xf>
    <xf numFmtId="0" fontId="14" fillId="20" borderId="25" xfId="4" applyFont="1" applyFill="1" applyBorder="1" applyAlignment="1">
      <alignment horizontal="left" vertical="center" wrapText="1"/>
    </xf>
    <xf numFmtId="165" fontId="14" fillId="20" borderId="25" xfId="6" applyNumberFormat="1" applyFont="1" applyFill="1" applyBorder="1" applyAlignment="1">
      <alignment horizontal="right" vertical="center"/>
    </xf>
    <xf numFmtId="0" fontId="12" fillId="20" borderId="0" xfId="10" applyFont="1" applyFill="1"/>
    <xf numFmtId="0" fontId="14" fillId="19" borderId="25" xfId="4" applyFont="1" applyFill="1" applyBorder="1" applyAlignment="1">
      <alignment horizontal="left" vertical="center" wrapText="1"/>
    </xf>
    <xf numFmtId="165" fontId="14" fillId="19" borderId="25" xfId="6" applyNumberFormat="1" applyFont="1" applyFill="1" applyBorder="1" applyAlignment="1">
      <alignment horizontal="right" vertical="center"/>
    </xf>
    <xf numFmtId="0" fontId="12" fillId="19" borderId="0" xfId="10" applyFont="1" applyFill="1"/>
    <xf numFmtId="9" fontId="14" fillId="0" borderId="25" xfId="12" applyFont="1" applyFill="1" applyBorder="1" applyAlignment="1">
      <alignment horizontal="right" vertical="center"/>
    </xf>
    <xf numFmtId="0" fontId="22" fillId="0" borderId="0" xfId="0" applyFont="1"/>
    <xf numFmtId="164" fontId="22" fillId="0" borderId="0" xfId="0" applyNumberFormat="1" applyFont="1"/>
    <xf numFmtId="3" fontId="22" fillId="0" borderId="0" xfId="0" applyNumberFormat="1" applyFont="1"/>
    <xf numFmtId="0" fontId="29" fillId="0" borderId="0" xfId="0" applyFont="1"/>
    <xf numFmtId="0" fontId="9" fillId="0" borderId="29" xfId="0" applyFont="1" applyBorder="1" applyAlignment="1">
      <alignment horizontal="center" vertical="center"/>
    </xf>
    <xf numFmtId="164" fontId="20" fillId="7" borderId="31" xfId="3" applyNumberFormat="1" applyFont="1" applyFill="1" applyBorder="1" applyAlignment="1">
      <alignment horizontal="center"/>
    </xf>
    <xf numFmtId="164" fontId="20" fillId="21" borderId="31" xfId="3" applyNumberFormat="1" applyFont="1" applyFill="1" applyBorder="1" applyAlignment="1">
      <alignment horizontal="center"/>
    </xf>
    <xf numFmtId="0" fontId="13" fillId="0" borderId="29" xfId="0" applyFont="1" applyBorder="1" applyAlignment="1">
      <alignment horizontal="left" vertical="center"/>
    </xf>
    <xf numFmtId="4" fontId="22" fillId="0" borderId="0" xfId="0" applyNumberFormat="1" applyFont="1"/>
    <xf numFmtId="167" fontId="22" fillId="0" borderId="0" xfId="0" applyNumberFormat="1" applyFont="1"/>
    <xf numFmtId="164" fontId="20" fillId="8" borderId="31" xfId="3" applyNumberFormat="1" applyFont="1" applyFill="1" applyBorder="1" applyAlignment="1">
      <alignment horizontal="center"/>
    </xf>
    <xf numFmtId="43" fontId="18" fillId="0" borderId="31" xfId="3" applyFont="1" applyFill="1" applyBorder="1" applyAlignment="1">
      <alignment horizontal="center"/>
    </xf>
    <xf numFmtId="164" fontId="20" fillId="22" borderId="31" xfId="3" applyNumberFormat="1" applyFont="1" applyFill="1" applyBorder="1" applyAlignment="1">
      <alignment horizontal="center"/>
    </xf>
    <xf numFmtId="0" fontId="4" fillId="0" borderId="31" xfId="0" applyFont="1" applyBorder="1"/>
    <xf numFmtId="164" fontId="20" fillId="0" borderId="31" xfId="3" applyNumberFormat="1" applyFont="1" applyFill="1" applyBorder="1" applyAlignment="1">
      <alignment horizontal="center"/>
    </xf>
    <xf numFmtId="166" fontId="18" fillId="0" borderId="31" xfId="3" applyNumberFormat="1" applyFont="1" applyFill="1" applyBorder="1" applyAlignment="1">
      <alignment horizontal="center"/>
    </xf>
    <xf numFmtId="4" fontId="4" fillId="0" borderId="31" xfId="3" applyNumberFormat="1" applyFont="1" applyFill="1" applyBorder="1" applyAlignment="1">
      <alignment horizontal="right"/>
    </xf>
    <xf numFmtId="4" fontId="7" fillId="8" borderId="31" xfId="3" applyNumberFormat="1" applyFont="1" applyFill="1" applyBorder="1" applyAlignment="1">
      <alignment horizontal="right"/>
    </xf>
    <xf numFmtId="0" fontId="15" fillId="0" borderId="0" xfId="0" applyFont="1"/>
    <xf numFmtId="164" fontId="18" fillId="0" borderId="31" xfId="3" applyNumberFormat="1" applyFont="1" applyFill="1" applyBorder="1" applyAlignment="1">
      <alignment horizontal="center"/>
    </xf>
    <xf numFmtId="166" fontId="20" fillId="9" borderId="31" xfId="3" applyNumberFormat="1" applyFont="1" applyFill="1" applyBorder="1" applyAlignment="1">
      <alignment horizontal="center"/>
    </xf>
    <xf numFmtId="4" fontId="7" fillId="9" borderId="31" xfId="3" applyNumberFormat="1" applyFont="1" applyFill="1" applyBorder="1" applyAlignment="1">
      <alignment horizontal="right"/>
    </xf>
    <xf numFmtId="4" fontId="18" fillId="0" borderId="31" xfId="3" applyNumberFormat="1" applyFont="1" applyFill="1" applyBorder="1" applyAlignment="1">
      <alignment horizontal="right"/>
    </xf>
    <xf numFmtId="4" fontId="12" fillId="0" borderId="0" xfId="0" applyNumberFormat="1" applyFont="1"/>
    <xf numFmtId="0" fontId="12" fillId="0" borderId="0" xfId="0" applyFont="1"/>
    <xf numFmtId="164" fontId="20" fillId="9" borderId="31" xfId="3" applyNumberFormat="1" applyFont="1" applyFill="1" applyBorder="1" applyAlignment="1">
      <alignment horizontal="center"/>
    </xf>
    <xf numFmtId="166" fontId="20" fillId="8" borderId="31" xfId="3" applyNumberFormat="1" applyFont="1" applyFill="1" applyBorder="1" applyAlignment="1">
      <alignment horizontal="center"/>
    </xf>
    <xf numFmtId="0" fontId="7" fillId="0" borderId="31" xfId="0" applyFont="1" applyBorder="1"/>
    <xf numFmtId="4" fontId="20" fillId="9" borderId="31" xfId="3" applyNumberFormat="1" applyFont="1" applyFill="1" applyBorder="1" applyAlignment="1">
      <alignment horizontal="right"/>
    </xf>
    <xf numFmtId="166" fontId="18" fillId="9" borderId="31" xfId="3" applyNumberFormat="1" applyFont="1" applyFill="1" applyBorder="1" applyAlignment="1">
      <alignment horizontal="center"/>
    </xf>
    <xf numFmtId="164" fontId="20" fillId="0" borderId="31" xfId="3" applyNumberFormat="1" applyFont="1" applyFill="1" applyBorder="1"/>
    <xf numFmtId="166" fontId="20" fillId="8" borderId="31" xfId="3" applyNumberFormat="1" applyFont="1" applyFill="1" applyBorder="1"/>
    <xf numFmtId="4" fontId="20" fillId="8" borderId="31" xfId="3" applyNumberFormat="1" applyFont="1" applyFill="1" applyBorder="1" applyAlignment="1">
      <alignment horizontal="right"/>
    </xf>
    <xf numFmtId="166" fontId="7" fillId="8" borderId="31" xfId="3" applyNumberFormat="1" applyFont="1" applyFill="1" applyBorder="1"/>
    <xf numFmtId="166" fontId="20" fillId="9" borderId="31" xfId="3" applyNumberFormat="1" applyFont="1" applyFill="1" applyBorder="1"/>
    <xf numFmtId="166" fontId="7" fillId="9" borderId="31" xfId="3" applyNumberFormat="1" applyFont="1" applyFill="1" applyBorder="1"/>
    <xf numFmtId="164" fontId="18" fillId="0" borderId="31" xfId="3" applyNumberFormat="1" applyFont="1" applyFill="1" applyBorder="1"/>
    <xf numFmtId="166" fontId="18" fillId="0" borderId="31" xfId="3" applyNumberFormat="1" applyFont="1" applyFill="1" applyBorder="1"/>
    <xf numFmtId="166" fontId="4" fillId="0" borderId="31" xfId="3" applyNumberFormat="1" applyFont="1" applyFill="1" applyBorder="1"/>
    <xf numFmtId="164" fontId="18" fillId="8" borderId="31" xfId="3" applyNumberFormat="1" applyFont="1" applyFill="1" applyBorder="1" applyAlignment="1">
      <alignment horizontal="center"/>
    </xf>
    <xf numFmtId="170" fontId="22" fillId="0" borderId="0" xfId="2" applyNumberFormat="1" applyFont="1" applyFill="1" applyBorder="1"/>
    <xf numFmtId="43" fontId="22" fillId="0" borderId="0" xfId="3" applyFont="1" applyFill="1" applyBorder="1"/>
    <xf numFmtId="0" fontId="7" fillId="23" borderId="34" xfId="0" applyFont="1" applyFill="1" applyBorder="1" applyAlignment="1">
      <alignment vertical="center" wrapText="1"/>
    </xf>
    <xf numFmtId="4" fontId="18" fillId="8" borderId="31" xfId="3" applyNumberFormat="1" applyFont="1" applyFill="1" applyBorder="1" applyAlignment="1">
      <alignment horizontal="right"/>
    </xf>
    <xf numFmtId="4" fontId="4" fillId="8" borderId="31" xfId="3" applyNumberFormat="1" applyFont="1" applyFill="1" applyBorder="1" applyAlignment="1">
      <alignment horizontal="right"/>
    </xf>
    <xf numFmtId="0" fontId="7" fillId="24" borderId="35" xfId="0" applyFont="1" applyFill="1" applyBorder="1" applyAlignment="1">
      <alignment vertical="center" wrapText="1"/>
    </xf>
    <xf numFmtId="0" fontId="30" fillId="25" borderId="35" xfId="0" applyFont="1" applyFill="1" applyBorder="1" applyAlignment="1">
      <alignment vertical="center" wrapText="1"/>
    </xf>
    <xf numFmtId="164" fontId="18" fillId="9" borderId="31" xfId="3" applyNumberFormat="1" applyFont="1" applyFill="1" applyBorder="1" applyAlignment="1">
      <alignment horizontal="center"/>
    </xf>
    <xf numFmtId="4" fontId="18" fillId="9" borderId="31" xfId="3" applyNumberFormat="1" applyFont="1" applyFill="1" applyBorder="1" applyAlignment="1">
      <alignment horizontal="right"/>
    </xf>
    <xf numFmtId="43" fontId="22" fillId="26" borderId="0" xfId="0" applyNumberFormat="1" applyFont="1" applyFill="1"/>
    <xf numFmtId="0" fontId="30" fillId="9" borderId="31" xfId="0" quotePrefix="1" applyFont="1" applyFill="1" applyBorder="1" applyAlignment="1">
      <alignment horizontal="left"/>
    </xf>
    <xf numFmtId="4" fontId="4" fillId="9" borderId="31" xfId="3" applyNumberFormat="1" applyFont="1" applyFill="1" applyBorder="1" applyAlignment="1">
      <alignment horizontal="right"/>
    </xf>
    <xf numFmtId="0" fontId="30" fillId="0" borderId="31" xfId="0" quotePrefix="1" applyFont="1" applyBorder="1" applyAlignment="1">
      <alignment horizontal="left"/>
    </xf>
    <xf numFmtId="0" fontId="4" fillId="25" borderId="35" xfId="0" applyFont="1" applyFill="1" applyBorder="1" applyAlignment="1">
      <alignment vertical="center" wrapText="1"/>
    </xf>
    <xf numFmtId="0" fontId="4" fillId="0" borderId="31" xfId="0" quotePrefix="1" applyFont="1" applyBorder="1" applyAlignment="1">
      <alignment horizontal="left"/>
    </xf>
    <xf numFmtId="164" fontId="31" fillId="0" borderId="31" xfId="3" applyNumberFormat="1" applyFont="1" applyFill="1" applyBorder="1" applyAlignment="1">
      <alignment horizontal="center" vertical="center"/>
    </xf>
    <xf numFmtId="164" fontId="13" fillId="8" borderId="31" xfId="3" applyNumberFormat="1" applyFont="1" applyFill="1" applyBorder="1" applyAlignment="1">
      <alignment horizontal="center" vertical="center"/>
    </xf>
    <xf numFmtId="164" fontId="13" fillId="27" borderId="31" xfId="3" applyNumberFormat="1" applyFont="1" applyFill="1" applyBorder="1" applyAlignment="1">
      <alignment horizontal="center" vertical="center"/>
    </xf>
    <xf numFmtId="4" fontId="4" fillId="8" borderId="31" xfId="3" applyNumberFormat="1" applyFont="1" applyFill="1" applyBorder="1" applyAlignment="1">
      <alignment horizontal="right" vertical="center"/>
    </xf>
    <xf numFmtId="4" fontId="11" fillId="0" borderId="0" xfId="0" applyNumberFormat="1" applyFont="1"/>
    <xf numFmtId="0" fontId="11" fillId="0" borderId="0" xfId="0" applyFont="1"/>
    <xf numFmtId="4" fontId="18" fillId="10" borderId="31" xfId="3" applyNumberFormat="1" applyFont="1" applyFill="1" applyBorder="1" applyAlignment="1">
      <alignment horizontal="right"/>
    </xf>
    <xf numFmtId="0" fontId="4" fillId="28" borderId="35" xfId="0" applyFont="1" applyFill="1" applyBorder="1" applyAlignment="1">
      <alignment vertical="center" wrapText="1"/>
    </xf>
    <xf numFmtId="0" fontId="18" fillId="28" borderId="35" xfId="0" applyFont="1" applyFill="1" applyBorder="1" applyAlignment="1">
      <alignment vertical="center" wrapText="1"/>
    </xf>
    <xf numFmtId="0" fontId="18" fillId="0" borderId="31" xfId="0" quotePrefix="1" applyFont="1" applyBorder="1" applyAlignment="1">
      <alignment horizontal="left"/>
    </xf>
    <xf numFmtId="43" fontId="18" fillId="0" borderId="31" xfId="3" applyFont="1" applyFill="1" applyBorder="1" applyAlignment="1">
      <alignment horizontal="right"/>
    </xf>
    <xf numFmtId="164" fontId="32" fillId="0" borderId="31" xfId="3" applyNumberFormat="1" applyFont="1" applyFill="1" applyBorder="1" applyAlignment="1">
      <alignment horizontal="center" vertical="center"/>
    </xf>
    <xf numFmtId="164" fontId="14" fillId="0" borderId="31" xfId="3" applyNumberFormat="1" applyFont="1" applyFill="1" applyBorder="1" applyAlignment="1">
      <alignment horizontal="center" vertical="center"/>
    </xf>
    <xf numFmtId="4" fontId="22" fillId="26" borderId="0" xfId="0" applyNumberFormat="1" applyFont="1" applyFill="1"/>
    <xf numFmtId="164" fontId="18" fillId="0" borderId="31" xfId="3" quotePrefix="1" applyNumberFormat="1" applyFont="1" applyFill="1" applyBorder="1" applyAlignment="1">
      <alignment horizontal="left"/>
    </xf>
    <xf numFmtId="4" fontId="18" fillId="0" borderId="31" xfId="3" quotePrefix="1" applyNumberFormat="1" applyFont="1" applyFill="1" applyBorder="1" applyAlignment="1">
      <alignment horizontal="right"/>
    </xf>
    <xf numFmtId="0" fontId="4" fillId="24" borderId="35" xfId="0" applyFont="1" applyFill="1" applyBorder="1" applyAlignment="1">
      <alignment vertical="center"/>
    </xf>
    <xf numFmtId="0" fontId="4" fillId="24" borderId="35" xfId="0" applyFont="1" applyFill="1" applyBorder="1" applyAlignment="1">
      <alignment vertical="center" wrapText="1"/>
    </xf>
    <xf numFmtId="164" fontId="18" fillId="29" borderId="31" xfId="3" applyNumberFormat="1" applyFont="1" applyFill="1" applyBorder="1" applyAlignment="1">
      <alignment horizontal="center"/>
    </xf>
    <xf numFmtId="4" fontId="4" fillId="0" borderId="31" xfId="3" quotePrefix="1" applyNumberFormat="1" applyFont="1" applyFill="1" applyBorder="1" applyAlignment="1">
      <alignment horizontal="right"/>
    </xf>
    <xf numFmtId="0" fontId="4" fillId="0" borderId="35" xfId="0" applyFont="1" applyBorder="1" applyAlignment="1">
      <alignment vertical="center" wrapText="1"/>
    </xf>
    <xf numFmtId="164" fontId="18" fillId="14" borderId="31" xfId="3" quotePrefix="1" applyNumberFormat="1" applyFont="1" applyFill="1" applyBorder="1" applyAlignment="1">
      <alignment horizontal="left"/>
    </xf>
    <xf numFmtId="164" fontId="18" fillId="14" borderId="31" xfId="3" applyNumberFormat="1" applyFont="1" applyFill="1" applyBorder="1" applyAlignment="1">
      <alignment horizontal="center"/>
    </xf>
    <xf numFmtId="4" fontId="18" fillId="0" borderId="31" xfId="3" quotePrefix="1" applyNumberFormat="1" applyFont="1" applyFill="1" applyBorder="1" applyAlignment="1"/>
    <xf numFmtId="4" fontId="4" fillId="0" borderId="31" xfId="3" quotePrefix="1" applyNumberFormat="1" applyFont="1" applyFill="1" applyBorder="1" applyAlignment="1"/>
    <xf numFmtId="4" fontId="18" fillId="9" borderId="31" xfId="3" applyNumberFormat="1" applyFont="1" applyFill="1" applyBorder="1" applyAlignment="1"/>
    <xf numFmtId="4" fontId="4" fillId="9" borderId="31" xfId="3" applyNumberFormat="1" applyFont="1" applyFill="1" applyBorder="1" applyAlignment="1"/>
    <xf numFmtId="4" fontId="18" fillId="0" borderId="31" xfId="3" applyNumberFormat="1" applyFont="1" applyFill="1" applyBorder="1" applyAlignment="1"/>
    <xf numFmtId="4" fontId="4" fillId="0" borderId="31" xfId="3" applyNumberFormat="1" applyFont="1" applyFill="1" applyBorder="1" applyAlignment="1"/>
    <xf numFmtId="43" fontId="18" fillId="0" borderId="31" xfId="3" quotePrefix="1" applyFont="1" applyFill="1" applyBorder="1" applyAlignment="1">
      <alignment horizontal="left"/>
    </xf>
    <xf numFmtId="43" fontId="4" fillId="0" borderId="31" xfId="3" quotePrefix="1" applyFont="1" applyFill="1" applyBorder="1" applyAlignment="1">
      <alignment horizontal="left"/>
    </xf>
    <xf numFmtId="0" fontId="4" fillId="0" borderId="35" xfId="0" applyFont="1" applyBorder="1" applyAlignment="1">
      <alignment vertical="top" wrapText="1"/>
    </xf>
    <xf numFmtId="0" fontId="20" fillId="11" borderId="31" xfId="0" applyFont="1" applyFill="1" applyBorder="1" applyAlignment="1">
      <alignment vertical="center" wrapText="1"/>
    </xf>
    <xf numFmtId="164" fontId="21" fillId="11" borderId="31" xfId="3" applyNumberFormat="1" applyFont="1" applyFill="1" applyBorder="1" applyAlignment="1">
      <alignment vertical="center" wrapText="1"/>
    </xf>
    <xf numFmtId="43" fontId="29" fillId="0" borderId="0" xfId="0" applyNumberFormat="1" applyFont="1"/>
    <xf numFmtId="0" fontId="22" fillId="0" borderId="31" xfId="0" applyFont="1" applyBorder="1"/>
    <xf numFmtId="43" fontId="13" fillId="0" borderId="29" xfId="3" applyFont="1" applyBorder="1" applyAlignment="1">
      <alignment horizontal="left" vertical="center"/>
    </xf>
    <xf numFmtId="164" fontId="18" fillId="23" borderId="31" xfId="3" applyNumberFormat="1" applyFont="1" applyFill="1" applyBorder="1" applyAlignment="1">
      <alignment horizontal="center"/>
    </xf>
    <xf numFmtId="164" fontId="7" fillId="30" borderId="31" xfId="3" applyNumberFormat="1" applyFont="1" applyFill="1" applyBorder="1" applyAlignment="1">
      <alignment horizontal="center"/>
    </xf>
    <xf numFmtId="4" fontId="18" fillId="31" borderId="31" xfId="3" applyNumberFormat="1" applyFont="1" applyFill="1" applyBorder="1" applyAlignment="1">
      <alignment horizontal="right"/>
    </xf>
    <xf numFmtId="166" fontId="18" fillId="32" borderId="31" xfId="3" applyNumberFormat="1" applyFont="1" applyFill="1" applyBorder="1" applyAlignment="1">
      <alignment horizontal="center"/>
    </xf>
    <xf numFmtId="43" fontId="13" fillId="0" borderId="29" xfId="3" applyFont="1" applyBorder="1" applyAlignment="1">
      <alignment horizontal="right" vertical="center"/>
    </xf>
    <xf numFmtId="167" fontId="13" fillId="0" borderId="29" xfId="0" applyNumberFormat="1" applyFont="1" applyBorder="1" applyAlignment="1">
      <alignment horizontal="right" vertical="center"/>
    </xf>
    <xf numFmtId="49" fontId="29" fillId="0" borderId="0" xfId="0" applyNumberFormat="1" applyFont="1"/>
    <xf numFmtId="43" fontId="29" fillId="0" borderId="0" xfId="3" applyFont="1"/>
    <xf numFmtId="0" fontId="33" fillId="0" borderId="36" xfId="13" applyFont="1" applyFill="1" applyBorder="1" applyAlignment="1">
      <alignment horizontal="center" vertical="center"/>
    </xf>
    <xf numFmtId="0" fontId="33" fillId="0" borderId="2" xfId="13" applyFont="1" applyFill="1" applyBorder="1" applyAlignment="1">
      <alignment horizontal="center" vertical="center" wrapText="1"/>
    </xf>
    <xf numFmtId="0" fontId="34" fillId="26" borderId="37" xfId="13" applyFont="1" applyFill="1" applyBorder="1" applyAlignment="1">
      <alignment horizontal="center" vertical="center" wrapText="1"/>
    </xf>
    <xf numFmtId="0" fontId="34" fillId="33" borderId="37" xfId="13" applyFont="1" applyFill="1" applyBorder="1" applyAlignment="1">
      <alignment horizontal="center" vertical="center" wrapText="1"/>
    </xf>
    <xf numFmtId="0" fontId="34" fillId="34" borderId="37" xfId="13" applyFont="1" applyFill="1" applyBorder="1" applyAlignment="1">
      <alignment horizontal="center" vertical="center" wrapText="1"/>
    </xf>
    <xf numFmtId="0" fontId="34" fillId="35" borderId="37" xfId="13" applyFont="1" applyFill="1" applyBorder="1" applyAlignment="1">
      <alignment horizontal="center" vertical="center" wrapText="1"/>
    </xf>
    <xf numFmtId="0" fontId="34" fillId="36" borderId="37" xfId="13" applyFont="1" applyFill="1" applyBorder="1" applyAlignment="1">
      <alignment horizontal="center" vertical="center" wrapText="1"/>
    </xf>
    <xf numFmtId="0" fontId="34" fillId="37" borderId="37" xfId="13" applyFont="1" applyFill="1" applyBorder="1" applyAlignment="1">
      <alignment horizontal="center" vertical="center" wrapText="1"/>
    </xf>
    <xf numFmtId="0" fontId="34" fillId="38" borderId="37" xfId="13" applyFont="1" applyFill="1" applyBorder="1" applyAlignment="1">
      <alignment horizontal="center" vertical="center" wrapText="1"/>
    </xf>
    <xf numFmtId="0" fontId="34" fillId="39" borderId="37" xfId="13" applyFont="1" applyFill="1" applyBorder="1" applyAlignment="1">
      <alignment horizontal="center" vertical="center" wrapText="1"/>
    </xf>
    <xf numFmtId="0" fontId="34" fillId="40" borderId="37" xfId="13" applyFont="1" applyFill="1" applyBorder="1" applyAlignment="1">
      <alignment horizontal="center" vertical="center" wrapText="1"/>
    </xf>
    <xf numFmtId="0" fontId="34" fillId="41" borderId="38" xfId="13" applyFont="1" applyFill="1" applyBorder="1" applyAlignment="1">
      <alignment horizontal="center" vertical="center" wrapText="1"/>
    </xf>
    <xf numFmtId="0" fontId="35" fillId="26" borderId="38" xfId="13" applyFont="1" applyFill="1" applyBorder="1" applyAlignment="1">
      <alignment horizontal="center" vertical="center" wrapText="1"/>
    </xf>
    <xf numFmtId="0" fontId="34" fillId="42" borderId="38" xfId="13" applyFont="1" applyFill="1" applyBorder="1" applyAlignment="1">
      <alignment horizontal="center" vertical="center" wrapText="1"/>
    </xf>
    <xf numFmtId="0" fontId="36" fillId="0" borderId="13" xfId="13" applyFont="1" applyFill="1" applyBorder="1" applyAlignment="1">
      <alignment horizontal="center" vertical="center" wrapText="1"/>
    </xf>
    <xf numFmtId="0" fontId="36" fillId="39" borderId="13" xfId="13" applyFont="1" applyFill="1" applyBorder="1" applyAlignment="1">
      <alignment horizontal="center" vertical="center" wrapText="1"/>
    </xf>
    <xf numFmtId="0" fontId="23" fillId="42" borderId="39" xfId="13" applyFont="1" applyFill="1" applyBorder="1" applyAlignment="1">
      <alignment horizontal="left" vertical="center" wrapText="1"/>
    </xf>
    <xf numFmtId="168" fontId="23" fillId="42" borderId="0" xfId="13" applyNumberFormat="1" applyFont="1" applyFill="1" applyBorder="1" applyAlignment="1">
      <alignment horizontal="center" vertical="center" wrapText="1"/>
    </xf>
    <xf numFmtId="43" fontId="36" fillId="0" borderId="13" xfId="3" applyFont="1" applyFill="1" applyBorder="1" applyAlignment="1">
      <alignment horizontal="center" vertical="center" wrapText="1"/>
    </xf>
    <xf numFmtId="4" fontId="36" fillId="0" borderId="13" xfId="13" applyNumberFormat="1" applyFont="1" applyFill="1" applyBorder="1" applyAlignment="1">
      <alignment horizontal="center" vertical="center" wrapText="1"/>
    </xf>
    <xf numFmtId="0" fontId="37" fillId="43" borderId="38" xfId="11" applyFont="1" applyFill="1" applyBorder="1" applyAlignment="1">
      <alignment vertical="center" wrapText="1"/>
    </xf>
    <xf numFmtId="168" fontId="34" fillId="14" borderId="13" xfId="11" applyNumberFormat="1" applyFont="1" applyFill="1" applyBorder="1" applyAlignment="1">
      <alignment horizontal="right" vertical="center" wrapText="1"/>
    </xf>
    <xf numFmtId="0" fontId="34" fillId="0" borderId="40" xfId="13" applyFont="1" applyFill="1" applyBorder="1"/>
    <xf numFmtId="0" fontId="34" fillId="0" borderId="13" xfId="13" applyFont="1" applyFill="1" applyBorder="1" applyAlignment="1">
      <alignment vertical="center"/>
    </xf>
    <xf numFmtId="171" fontId="34" fillId="0" borderId="13" xfId="13" applyNumberFormat="1" applyFont="1" applyFill="1" applyBorder="1" applyAlignment="1">
      <alignment vertical="center"/>
    </xf>
    <xf numFmtId="172" fontId="18" fillId="0" borderId="33" xfId="11" applyNumberFormat="1" applyFont="1" applyFill="1" applyBorder="1" applyAlignment="1">
      <alignment horizontal="center" vertical="center" wrapText="1"/>
    </xf>
    <xf numFmtId="168" fontId="34" fillId="0" borderId="13" xfId="13" applyNumberFormat="1" applyFont="1" applyFill="1" applyBorder="1" applyAlignment="1">
      <alignment vertical="center"/>
    </xf>
    <xf numFmtId="173" fontId="37" fillId="0" borderId="13" xfId="9" applyNumberFormat="1" applyFont="1" applyFill="1" applyBorder="1" applyAlignment="1">
      <alignment vertical="center"/>
    </xf>
    <xf numFmtId="168" fontId="34" fillId="39" borderId="13" xfId="13" applyNumberFormat="1" applyFont="1" applyFill="1" applyBorder="1" applyAlignment="1">
      <alignment horizontal="center" vertical="center"/>
    </xf>
    <xf numFmtId="173" fontId="34" fillId="39" borderId="13" xfId="13" applyNumberFormat="1" applyFont="1" applyFill="1" applyBorder="1" applyAlignment="1">
      <alignment vertical="center"/>
    </xf>
    <xf numFmtId="43" fontId="34" fillId="39" borderId="13" xfId="3" applyFont="1" applyFill="1" applyBorder="1" applyAlignment="1">
      <alignment horizontal="center" vertical="center" wrapText="1"/>
    </xf>
    <xf numFmtId="0" fontId="34" fillId="0" borderId="13" xfId="13" applyFont="1" applyFill="1" applyBorder="1"/>
    <xf numFmtId="43" fontId="34" fillId="39" borderId="13" xfId="3" applyFont="1" applyFill="1" applyBorder="1"/>
    <xf numFmtId="168" fontId="34" fillId="43" borderId="13" xfId="11" applyNumberFormat="1" applyFont="1" applyFill="1" applyBorder="1" applyAlignment="1">
      <alignment horizontal="right" vertical="center" wrapText="1"/>
    </xf>
    <xf numFmtId="43" fontId="34" fillId="39" borderId="13" xfId="3" applyFont="1" applyFill="1" applyBorder="1" applyAlignment="1">
      <alignment vertical="center"/>
    </xf>
    <xf numFmtId="168" fontId="37" fillId="14" borderId="13" xfId="11" applyNumberFormat="1" applyFont="1" applyFill="1" applyBorder="1" applyAlignment="1">
      <alignment horizontal="right" vertical="center" wrapText="1"/>
    </xf>
    <xf numFmtId="0" fontId="23" fillId="42" borderId="38" xfId="11" applyFont="1" applyFill="1" applyBorder="1" applyAlignment="1">
      <alignment vertical="center" wrapText="1"/>
    </xf>
    <xf numFmtId="168" fontId="36" fillId="42" borderId="13" xfId="11" applyNumberFormat="1" applyFont="1" applyFill="1" applyBorder="1" applyAlignment="1">
      <alignment horizontal="right" vertical="center" wrapText="1"/>
    </xf>
    <xf numFmtId="168" fontId="36" fillId="0" borderId="13" xfId="11" applyNumberFormat="1" applyFont="1" applyFill="1" applyBorder="1" applyAlignment="1">
      <alignment horizontal="right" vertical="center" wrapText="1"/>
    </xf>
    <xf numFmtId="168" fontId="34" fillId="0" borderId="13" xfId="13" applyNumberFormat="1" applyFont="1" applyFill="1" applyBorder="1" applyAlignment="1">
      <alignment horizontal="center" vertical="center"/>
    </xf>
    <xf numFmtId="173" fontId="34" fillId="0" borderId="13" xfId="13" applyNumberFormat="1" applyFont="1" applyFill="1" applyBorder="1" applyAlignment="1">
      <alignment vertical="center"/>
    </xf>
    <xf numFmtId="43" fontId="34" fillId="0" borderId="13" xfId="3" applyFont="1" applyFill="1" applyBorder="1" applyAlignment="1">
      <alignment vertical="center"/>
    </xf>
    <xf numFmtId="0" fontId="37" fillId="44" borderId="38" xfId="11" applyFont="1" applyFill="1" applyBorder="1" applyAlignment="1">
      <alignment vertical="center" wrapText="1"/>
    </xf>
    <xf numFmtId="169" fontId="38" fillId="0" borderId="33" xfId="0" applyNumberFormat="1" applyFont="1" applyFill="1" applyBorder="1" applyAlignment="1">
      <alignment horizontal="right" vertical="center"/>
    </xf>
    <xf numFmtId="171" fontId="34" fillId="0" borderId="40" xfId="13" applyNumberFormat="1" applyFont="1" applyFill="1" applyBorder="1" applyAlignment="1">
      <alignment vertical="center"/>
    </xf>
    <xf numFmtId="0" fontId="39" fillId="44" borderId="38" xfId="11" applyFont="1" applyFill="1" applyBorder="1" applyAlignment="1">
      <alignment vertical="center" wrapText="1"/>
    </xf>
    <xf numFmtId="168" fontId="37" fillId="45" borderId="13" xfId="13" applyNumberFormat="1" applyFont="1" applyFill="1" applyBorder="1" applyAlignment="1">
      <alignment horizontal="right" vertical="center"/>
    </xf>
    <xf numFmtId="174" fontId="37" fillId="0" borderId="13" xfId="14" applyFont="1" applyFill="1" applyBorder="1" applyAlignment="1">
      <alignment vertical="center"/>
    </xf>
    <xf numFmtId="168" fontId="34" fillId="44" borderId="13" xfId="11" applyNumberFormat="1" applyFont="1" applyFill="1" applyBorder="1" applyAlignment="1">
      <alignment horizontal="right" vertical="center" wrapText="1"/>
    </xf>
    <xf numFmtId="168" fontId="37" fillId="0" borderId="13" xfId="13" applyNumberFormat="1" applyFont="1" applyFill="1" applyBorder="1" applyAlignment="1">
      <alignment horizontal="right" vertical="center"/>
    </xf>
    <xf numFmtId="168" fontId="36" fillId="42" borderId="13" xfId="11" applyNumberFormat="1" applyFont="1" applyFill="1" applyBorder="1" applyAlignment="1">
      <alignment horizontal="left" vertical="center" wrapText="1"/>
    </xf>
    <xf numFmtId="172" fontId="6" fillId="0" borderId="13" xfId="11" applyNumberFormat="1" applyFont="1" applyFill="1" applyBorder="1" applyAlignment="1">
      <alignment horizontal="center" vertical="center"/>
    </xf>
    <xf numFmtId="175" fontId="18" fillId="0" borderId="13" xfId="15" applyFont="1" applyFill="1" applyBorder="1" applyAlignment="1">
      <alignment vertical="center" wrapText="1"/>
    </xf>
    <xf numFmtId="169" fontId="40" fillId="0" borderId="33" xfId="0" applyNumberFormat="1" applyFont="1" applyFill="1" applyBorder="1" applyAlignment="1">
      <alignment vertical="center"/>
    </xf>
    <xf numFmtId="176" fontId="37" fillId="0" borderId="13" xfId="9" applyNumberFormat="1" applyFont="1" applyFill="1" applyBorder="1" applyAlignment="1">
      <alignment vertical="center"/>
    </xf>
    <xf numFmtId="172" fontId="34" fillId="0" borderId="13" xfId="13" applyNumberFormat="1" applyFont="1" applyFill="1" applyBorder="1" applyAlignment="1">
      <alignment vertical="center"/>
    </xf>
    <xf numFmtId="168" fontId="34" fillId="44" borderId="13" xfId="11" applyNumberFormat="1" applyFont="1" applyFill="1" applyBorder="1" applyAlignment="1">
      <alignment horizontal="left" vertical="center" wrapText="1"/>
    </xf>
    <xf numFmtId="168" fontId="37" fillId="0" borderId="40" xfId="13" applyNumberFormat="1" applyFont="1" applyFill="1" applyBorder="1" applyAlignment="1">
      <alignment horizontal="right" vertical="center"/>
    </xf>
    <xf numFmtId="168" fontId="34" fillId="0" borderId="13" xfId="13" applyNumberFormat="1" applyFont="1" applyFill="1" applyBorder="1"/>
    <xf numFmtId="168" fontId="37" fillId="39" borderId="40" xfId="13" applyNumberFormat="1" applyFont="1" applyFill="1" applyBorder="1" applyAlignment="1">
      <alignment horizontal="right" vertical="center"/>
    </xf>
    <xf numFmtId="168" fontId="37" fillId="44" borderId="38" xfId="11" applyNumberFormat="1" applyFont="1" applyFill="1" applyBorder="1" applyAlignment="1">
      <alignment vertical="center" wrapText="1"/>
    </xf>
    <xf numFmtId="168" fontId="34" fillId="39" borderId="13" xfId="13" applyNumberFormat="1" applyFont="1" applyFill="1" applyBorder="1"/>
    <xf numFmtId="0" fontId="34" fillId="0" borderId="0" xfId="13" applyFont="1" applyFill="1" applyBorder="1"/>
    <xf numFmtId="0" fontId="37" fillId="46" borderId="38" xfId="11" applyFont="1" applyFill="1" applyBorder="1" applyAlignment="1">
      <alignment vertical="center" wrapText="1"/>
    </xf>
    <xf numFmtId="168" fontId="34" fillId="46" borderId="13" xfId="11" applyNumberFormat="1" applyFont="1" applyFill="1" applyBorder="1" applyAlignment="1">
      <alignment horizontal="right" vertical="center" wrapText="1"/>
    </xf>
    <xf numFmtId="0" fontId="37" fillId="47" borderId="38" xfId="11" applyFont="1" applyFill="1" applyBorder="1" applyAlignment="1">
      <alignment vertical="center" wrapText="1"/>
    </xf>
    <xf numFmtId="168" fontId="34" fillId="48" borderId="13" xfId="13" applyNumberFormat="1" applyFont="1" applyFill="1" applyBorder="1"/>
    <xf numFmtId="168" fontId="37" fillId="14" borderId="40" xfId="13" applyNumberFormat="1" applyFont="1" applyFill="1" applyBorder="1" applyAlignment="1">
      <alignment horizontal="right" vertical="center"/>
    </xf>
    <xf numFmtId="168" fontId="34" fillId="48" borderId="13" xfId="13" applyNumberFormat="1" applyFont="1" applyFill="1" applyBorder="1" applyAlignment="1">
      <alignment vertical="center"/>
    </xf>
    <xf numFmtId="169" fontId="36" fillId="42" borderId="13" xfId="11" applyNumberFormat="1" applyFont="1" applyFill="1" applyBorder="1" applyAlignment="1">
      <alignment horizontal="right" vertical="center" wrapText="1"/>
    </xf>
    <xf numFmtId="169" fontId="36" fillId="0" borderId="13" xfId="11" applyNumberFormat="1" applyFont="1" applyFill="1" applyBorder="1" applyAlignment="1">
      <alignment horizontal="right" vertical="center" wrapText="1"/>
    </xf>
    <xf numFmtId="168" fontId="36" fillId="0" borderId="13" xfId="13" applyNumberFormat="1" applyFont="1" applyFill="1" applyBorder="1" applyAlignment="1">
      <alignment horizontal="center" vertical="center"/>
    </xf>
    <xf numFmtId="173" fontId="36" fillId="0" borderId="13" xfId="13" applyNumberFormat="1" applyFont="1" applyFill="1" applyBorder="1" applyAlignment="1">
      <alignment vertical="center"/>
    </xf>
    <xf numFmtId="43" fontId="36" fillId="39" borderId="13" xfId="3" applyFont="1" applyFill="1" applyBorder="1" applyAlignment="1">
      <alignment vertical="center"/>
    </xf>
    <xf numFmtId="0" fontId="37" fillId="49" borderId="38" xfId="11" applyFont="1" applyFill="1" applyBorder="1" applyAlignment="1">
      <alignment vertical="center" wrapText="1"/>
    </xf>
    <xf numFmtId="168" fontId="34" fillId="49" borderId="13" xfId="11" applyNumberFormat="1" applyFont="1" applyFill="1" applyBorder="1" applyAlignment="1">
      <alignment horizontal="right" vertical="center" wrapText="1"/>
    </xf>
    <xf numFmtId="0" fontId="34" fillId="49" borderId="38" xfId="11" applyFont="1" applyFill="1" applyBorder="1" applyAlignment="1">
      <alignment vertical="center" wrapText="1"/>
    </xf>
    <xf numFmtId="168" fontId="34" fillId="45" borderId="13" xfId="13" applyNumberFormat="1" applyFont="1" applyFill="1" applyBorder="1"/>
    <xf numFmtId="168" fontId="34" fillId="45" borderId="13" xfId="13" applyNumberFormat="1" applyFont="1" applyFill="1" applyBorder="1" applyAlignment="1">
      <alignment vertical="center"/>
    </xf>
    <xf numFmtId="0" fontId="39" fillId="49" borderId="38" xfId="11" applyFont="1" applyFill="1" applyBorder="1" applyAlignment="1">
      <alignment vertical="center" wrapText="1"/>
    </xf>
    <xf numFmtId="0" fontId="41" fillId="49" borderId="38" xfId="11" applyFont="1" applyFill="1" applyBorder="1" applyAlignment="1">
      <alignment vertical="center" wrapText="1"/>
    </xf>
    <xf numFmtId="0" fontId="39" fillId="47" borderId="38" xfId="11" applyFont="1" applyFill="1" applyBorder="1" applyAlignment="1">
      <alignment vertical="center" wrapText="1"/>
    </xf>
    <xf numFmtId="168" fontId="34" fillId="47" borderId="13" xfId="11" applyNumberFormat="1" applyFont="1" applyFill="1" applyBorder="1" applyAlignment="1">
      <alignment horizontal="right" vertical="center" wrapText="1"/>
    </xf>
    <xf numFmtId="0" fontId="34" fillId="39" borderId="40" xfId="13" applyFont="1" applyFill="1" applyBorder="1"/>
    <xf numFmtId="0" fontId="41" fillId="46" borderId="38" xfId="11" applyFont="1" applyFill="1" applyBorder="1" applyAlignment="1">
      <alignment vertical="center" wrapText="1"/>
    </xf>
    <xf numFmtId="168" fontId="34" fillId="39" borderId="13" xfId="13" applyNumberFormat="1" applyFont="1" applyFill="1" applyBorder="1" applyAlignment="1">
      <alignment vertical="center"/>
    </xf>
    <xf numFmtId="168" fontId="34" fillId="14" borderId="13" xfId="13" applyNumberFormat="1" applyFont="1" applyFill="1" applyBorder="1" applyAlignment="1">
      <alignment vertical="center"/>
    </xf>
    <xf numFmtId="168" fontId="34" fillId="0" borderId="0" xfId="13" applyNumberFormat="1" applyFont="1" applyFill="1" applyBorder="1" applyAlignment="1">
      <alignment vertical="center"/>
    </xf>
    <xf numFmtId="0" fontId="34" fillId="0" borderId="0" xfId="13" applyFont="1" applyFill="1" applyBorder="1" applyAlignment="1">
      <alignment vertical="center"/>
    </xf>
    <xf numFmtId="0" fontId="39" fillId="46" borderId="38" xfId="11" applyFont="1" applyFill="1" applyBorder="1" applyAlignment="1">
      <alignment vertical="center" wrapText="1"/>
    </xf>
    <xf numFmtId="168" fontId="36" fillId="14" borderId="13" xfId="11" applyNumberFormat="1" applyFont="1" applyFill="1" applyBorder="1" applyAlignment="1">
      <alignment horizontal="right" vertical="center" wrapText="1"/>
    </xf>
    <xf numFmtId="43" fontId="36" fillId="39" borderId="13" xfId="3" applyFont="1" applyFill="1" applyBorder="1"/>
    <xf numFmtId="172" fontId="18" fillId="0" borderId="33" xfId="11" applyNumberFormat="1" applyFont="1" applyFill="1" applyBorder="1" applyAlignment="1">
      <alignment vertical="center" wrapText="1"/>
    </xf>
    <xf numFmtId="175" fontId="18" fillId="0" borderId="33" xfId="15" applyFont="1" applyFill="1" applyBorder="1" applyAlignment="1">
      <alignment vertical="center" wrapText="1"/>
    </xf>
    <xf numFmtId="168" fontId="34" fillId="0" borderId="13" xfId="11" applyNumberFormat="1" applyFont="1" applyFill="1" applyBorder="1" applyAlignment="1">
      <alignment horizontal="right" vertical="center" wrapText="1"/>
    </xf>
    <xf numFmtId="172" fontId="18" fillId="39" borderId="33" xfId="11" applyNumberFormat="1" applyFont="1" applyFill="1" applyBorder="1" applyAlignment="1">
      <alignment horizontal="center" vertical="center" wrapText="1"/>
    </xf>
    <xf numFmtId="175" fontId="18" fillId="39" borderId="33" xfId="15" applyFont="1" applyFill="1" applyBorder="1" applyAlignment="1">
      <alignment vertical="center" wrapText="1"/>
    </xf>
    <xf numFmtId="175" fontId="18" fillId="39" borderId="0" xfId="15" applyFont="1" applyFill="1" applyBorder="1" applyAlignment="1">
      <alignment vertical="center" wrapText="1"/>
    </xf>
    <xf numFmtId="172" fontId="18" fillId="14" borderId="33" xfId="11" applyNumberFormat="1" applyFont="1" applyFill="1" applyBorder="1" applyAlignment="1">
      <alignment horizontal="center" vertical="center" wrapText="1"/>
    </xf>
    <xf numFmtId="0" fontId="37" fillId="50" borderId="38" xfId="11" applyFont="1" applyFill="1" applyBorder="1" applyAlignment="1">
      <alignment vertical="center" wrapText="1"/>
    </xf>
    <xf numFmtId="0" fontId="37" fillId="39" borderId="38" xfId="11" applyFont="1" applyFill="1" applyBorder="1" applyAlignment="1">
      <alignment vertical="center" wrapText="1"/>
    </xf>
    <xf numFmtId="168" fontId="34" fillId="42" borderId="13" xfId="13" applyNumberFormat="1" applyFont="1" applyFill="1" applyBorder="1" applyAlignment="1">
      <alignment horizontal="center" vertical="center"/>
    </xf>
    <xf numFmtId="173" fontId="34" fillId="42" borderId="13" xfId="13" applyNumberFormat="1" applyFont="1" applyFill="1" applyBorder="1" applyAlignment="1">
      <alignment vertical="center"/>
    </xf>
    <xf numFmtId="43" fontId="34" fillId="42" borderId="13" xfId="3" applyFont="1" applyFill="1" applyBorder="1" applyAlignment="1">
      <alignment vertical="center"/>
    </xf>
    <xf numFmtId="0" fontId="37" fillId="51" borderId="38" xfId="11" applyFont="1" applyFill="1" applyBorder="1" applyAlignment="1">
      <alignment vertical="center" wrapText="1"/>
    </xf>
    <xf numFmtId="168" fontId="34" fillId="51" borderId="13" xfId="11" applyNumberFormat="1" applyFont="1" applyFill="1" applyBorder="1" applyAlignment="1">
      <alignment horizontal="right" vertical="center" wrapText="1"/>
    </xf>
    <xf numFmtId="0" fontId="37" fillId="52" borderId="38" xfId="11" applyFont="1" applyFill="1" applyBorder="1" applyAlignment="1">
      <alignment vertical="center" wrapText="1"/>
    </xf>
    <xf numFmtId="168" fontId="34" fillId="14" borderId="13" xfId="13" applyNumberFormat="1" applyFont="1" applyFill="1" applyBorder="1"/>
    <xf numFmtId="168" fontId="36" fillId="42" borderId="13" xfId="13" applyNumberFormat="1" applyFont="1" applyFill="1" applyBorder="1" applyAlignment="1">
      <alignment horizontal="center" vertical="center"/>
    </xf>
    <xf numFmtId="173" fontId="36" fillId="42" borderId="13" xfId="13" applyNumberFormat="1" applyFont="1" applyFill="1" applyBorder="1" applyAlignment="1">
      <alignment vertical="center"/>
    </xf>
    <xf numFmtId="43" fontId="36" fillId="42" borderId="13" xfId="3" applyFont="1" applyFill="1" applyBorder="1" applyAlignment="1">
      <alignment vertical="center"/>
    </xf>
    <xf numFmtId="0" fontId="37" fillId="53" borderId="38" xfId="11" applyFont="1" applyFill="1" applyBorder="1" applyAlignment="1">
      <alignment vertical="center" wrapText="1"/>
    </xf>
    <xf numFmtId="3" fontId="20" fillId="13" borderId="33" xfId="0" applyNumberFormat="1" applyFont="1" applyFill="1" applyBorder="1" applyAlignment="1">
      <alignment vertical="center" wrapText="1"/>
    </xf>
    <xf numFmtId="169" fontId="34" fillId="0" borderId="13" xfId="13" applyNumberFormat="1" applyFont="1" applyFill="1" applyBorder="1" applyAlignment="1">
      <alignment vertical="center"/>
    </xf>
    <xf numFmtId="0" fontId="37" fillId="54" borderId="38" xfId="11" applyFont="1" applyFill="1" applyBorder="1" applyAlignment="1">
      <alignment vertical="center" wrapText="1"/>
    </xf>
    <xf numFmtId="0" fontId="23" fillId="54" borderId="38" xfId="11" applyFont="1" applyFill="1" applyBorder="1" applyAlignment="1">
      <alignment vertical="center" wrapText="1"/>
    </xf>
    <xf numFmtId="177" fontId="34" fillId="0" borderId="13" xfId="13" applyNumberFormat="1" applyFont="1" applyFill="1" applyBorder="1" applyAlignment="1">
      <alignment vertical="center"/>
    </xf>
    <xf numFmtId="0" fontId="39" fillId="54" borderId="38" xfId="11" applyFont="1" applyFill="1" applyBorder="1" applyAlignment="1">
      <alignment vertical="center" wrapText="1"/>
    </xf>
    <xf numFmtId="168" fontId="34" fillId="26" borderId="13" xfId="11" applyNumberFormat="1" applyFont="1" applyFill="1" applyBorder="1" applyAlignment="1">
      <alignment horizontal="right" vertical="center" wrapText="1"/>
    </xf>
    <xf numFmtId="0" fontId="37" fillId="55" borderId="38" xfId="11" applyFont="1" applyFill="1" applyBorder="1" applyAlignment="1">
      <alignment vertical="center" wrapText="1"/>
    </xf>
    <xf numFmtId="0" fontId="34" fillId="0" borderId="37" xfId="13" applyFont="1" applyFill="1" applyBorder="1" applyAlignment="1">
      <alignment vertical="center"/>
    </xf>
    <xf numFmtId="168" fontId="37" fillId="0" borderId="37" xfId="13" applyNumberFormat="1" applyFont="1" applyFill="1" applyBorder="1" applyAlignment="1">
      <alignment horizontal="right" vertical="center"/>
    </xf>
    <xf numFmtId="0" fontId="34" fillId="0" borderId="37" xfId="13" applyFont="1" applyFill="1" applyBorder="1"/>
    <xf numFmtId="168" fontId="34" fillId="0" borderId="37" xfId="13" applyNumberFormat="1" applyFont="1" applyFill="1" applyBorder="1"/>
    <xf numFmtId="171" fontId="34" fillId="0" borderId="41" xfId="13" applyNumberFormat="1" applyFont="1" applyFill="1" applyBorder="1" applyAlignment="1">
      <alignment vertical="center"/>
    </xf>
    <xf numFmtId="0" fontId="39" fillId="55" borderId="38" xfId="11" applyFont="1" applyFill="1" applyBorder="1" applyAlignment="1">
      <alignment vertical="center" wrapText="1"/>
    </xf>
    <xf numFmtId="168" fontId="34" fillId="55" borderId="13" xfId="11" applyNumberFormat="1" applyFont="1" applyFill="1" applyBorder="1" applyAlignment="1">
      <alignment horizontal="right" vertical="center" wrapText="1"/>
    </xf>
    <xf numFmtId="0" fontId="37" fillId="18" borderId="38" xfId="11" applyFont="1" applyFill="1" applyBorder="1" applyAlignment="1">
      <alignment vertical="center" wrapText="1"/>
    </xf>
    <xf numFmtId="171" fontId="34" fillId="0" borderId="41" xfId="13" applyNumberFormat="1" applyFont="1" applyFill="1" applyBorder="1"/>
    <xf numFmtId="0" fontId="36" fillId="0" borderId="0" xfId="13" applyFont="1" applyFill="1" applyBorder="1" applyAlignment="1">
      <alignment vertical="center"/>
    </xf>
    <xf numFmtId="168" fontId="36" fillId="56" borderId="13" xfId="11" applyNumberFormat="1" applyFont="1" applyFill="1" applyBorder="1" applyAlignment="1">
      <alignment horizontal="right" vertical="center" wrapText="1"/>
    </xf>
    <xf numFmtId="168" fontId="36" fillId="39" borderId="13" xfId="11" applyNumberFormat="1" applyFont="1" applyFill="1" applyBorder="1" applyAlignment="1">
      <alignment horizontal="right" vertical="center" wrapText="1"/>
    </xf>
    <xf numFmtId="0" fontId="29" fillId="0" borderId="0" xfId="0" applyFont="1" applyFill="1" applyBorder="1"/>
    <xf numFmtId="0" fontId="20" fillId="12" borderId="33" xfId="0" applyFont="1" applyFill="1" applyBorder="1" applyAlignment="1">
      <alignment vertical="center" wrapText="1"/>
    </xf>
    <xf numFmtId="0" fontId="34" fillId="42" borderId="0" xfId="13" applyFont="1" applyFill="1" applyBorder="1" applyAlignment="1">
      <alignment vertical="center"/>
    </xf>
    <xf numFmtId="0" fontId="29" fillId="42" borderId="0" xfId="0" applyFont="1" applyFill="1" applyBorder="1"/>
    <xf numFmtId="0" fontId="20" fillId="42" borderId="33" xfId="0" applyFont="1" applyFill="1" applyBorder="1" applyAlignment="1">
      <alignment vertical="center" wrapText="1"/>
    </xf>
    <xf numFmtId="4" fontId="36" fillId="42" borderId="0" xfId="13" applyNumberFormat="1" applyFont="1" applyFill="1" applyBorder="1" applyAlignment="1">
      <alignment horizontal="center" vertical="center" wrapText="1"/>
    </xf>
    <xf numFmtId="173" fontId="34" fillId="0" borderId="0" xfId="13" applyNumberFormat="1" applyFont="1" applyFill="1" applyBorder="1" applyAlignment="1">
      <alignment vertical="center"/>
    </xf>
    <xf numFmtId="0" fontId="18" fillId="0" borderId="33" xfId="0" applyFont="1" applyFill="1" applyBorder="1" applyAlignment="1">
      <alignment horizontal="left" vertical="center" wrapText="1"/>
    </xf>
    <xf numFmtId="43" fontId="34" fillId="0" borderId="0" xfId="3" applyFont="1" applyFill="1" applyBorder="1" applyAlignment="1">
      <alignment vertical="center"/>
    </xf>
    <xf numFmtId="173" fontId="34" fillId="0" borderId="0" xfId="13" applyNumberFormat="1" applyFont="1" applyFill="1" applyBorder="1"/>
    <xf numFmtId="0" fontId="18" fillId="42" borderId="33" xfId="0" applyFont="1" applyFill="1" applyBorder="1" applyAlignment="1">
      <alignment horizontal="left" vertical="center" wrapText="1"/>
    </xf>
    <xf numFmtId="43" fontId="36" fillId="42" borderId="0" xfId="3" applyFont="1" applyFill="1" applyBorder="1" applyAlignment="1">
      <alignment vertical="center"/>
    </xf>
    <xf numFmtId="43" fontId="36" fillId="0" borderId="0" xfId="3" applyFont="1" applyFill="1" applyBorder="1" applyAlignment="1">
      <alignment vertical="center"/>
    </xf>
    <xf numFmtId="0" fontId="18" fillId="57" borderId="33" xfId="0" applyFont="1" applyFill="1" applyBorder="1" applyAlignment="1">
      <alignment horizontal="left" vertical="center" wrapText="1"/>
    </xf>
    <xf numFmtId="0" fontId="18" fillId="57" borderId="33" xfId="0" applyFont="1" applyFill="1" applyBorder="1" applyAlignment="1">
      <alignment vertical="center" wrapText="1"/>
    </xf>
    <xf numFmtId="0" fontId="18" fillId="0" borderId="33" xfId="0" applyFont="1" applyFill="1" applyBorder="1" applyAlignment="1">
      <alignment vertical="center" wrapText="1"/>
    </xf>
    <xf numFmtId="0" fontId="15" fillId="0" borderId="0" xfId="0" applyFont="1" applyFill="1" applyBorder="1"/>
    <xf numFmtId="0" fontId="20" fillId="0" borderId="33" xfId="0" applyFont="1" applyFill="1" applyBorder="1" applyAlignment="1">
      <alignment horizontal="left" vertical="center" wrapText="1"/>
    </xf>
    <xf numFmtId="0" fontId="20" fillId="13" borderId="33" xfId="0" applyFont="1" applyFill="1" applyBorder="1" applyAlignment="1">
      <alignment vertical="center" wrapText="1"/>
    </xf>
    <xf numFmtId="0" fontId="36" fillId="0" borderId="0" xfId="13" applyFont="1" applyFill="1" applyBorder="1"/>
    <xf numFmtId="0" fontId="18" fillId="42" borderId="33" xfId="0" applyFont="1" applyFill="1" applyBorder="1" applyAlignment="1">
      <alignment vertical="center" wrapText="1"/>
    </xf>
    <xf numFmtId="0" fontId="36" fillId="42" borderId="0" xfId="13" applyFont="1" applyFill="1" applyBorder="1" applyAlignment="1">
      <alignment vertical="center"/>
    </xf>
    <xf numFmtId="0" fontId="15" fillId="42" borderId="0" xfId="0" applyFont="1" applyFill="1" applyBorder="1"/>
    <xf numFmtId="0" fontId="20" fillId="0" borderId="33" xfId="0" applyFont="1" applyFill="1" applyBorder="1" applyAlignment="1">
      <alignment vertical="center" wrapText="1"/>
    </xf>
    <xf numFmtId="0" fontId="20" fillId="42" borderId="0" xfId="0" applyFont="1" applyFill="1" applyBorder="1" applyAlignment="1">
      <alignment horizontal="left" vertical="center" wrapText="1"/>
    </xf>
    <xf numFmtId="0" fontId="20" fillId="42" borderId="33" xfId="0" applyFont="1" applyFill="1" applyBorder="1" applyAlignment="1">
      <alignment horizontal="left" vertical="center" wrapText="1"/>
    </xf>
    <xf numFmtId="0" fontId="34" fillId="0" borderId="0" xfId="13"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49" fontId="10" fillId="0" borderId="26" xfId="4" applyNumberFormat="1" applyFont="1" applyBorder="1" applyAlignment="1">
      <alignment horizontal="center" vertical="center"/>
    </xf>
    <xf numFmtId="49" fontId="10" fillId="0" borderId="22" xfId="4" applyNumberFormat="1" applyFont="1" applyBorder="1" applyAlignment="1">
      <alignment horizontal="center" vertical="center"/>
    </xf>
    <xf numFmtId="0" fontId="10" fillId="0" borderId="26" xfId="4" applyFont="1" applyBorder="1" applyAlignment="1">
      <alignment horizontal="center" vertical="center" wrapText="1"/>
    </xf>
    <xf numFmtId="0" fontId="10" fillId="0" borderId="22" xfId="4" applyFont="1" applyBorder="1" applyAlignment="1">
      <alignment horizontal="center" vertical="center" wrapText="1"/>
    </xf>
    <xf numFmtId="0" fontId="8" fillId="0" borderId="1" xfId="4" applyFont="1" applyBorder="1" applyAlignment="1">
      <alignment horizontal="center"/>
    </xf>
    <xf numFmtId="0" fontId="8" fillId="0" borderId="2" xfId="4" applyFont="1" applyBorder="1" applyAlignment="1">
      <alignment horizontal="center"/>
    </xf>
    <xf numFmtId="0" fontId="6" fillId="0" borderId="2" xfId="4" applyBorder="1" applyAlignment="1">
      <alignment horizontal="center"/>
    </xf>
    <xf numFmtId="0" fontId="8" fillId="0" borderId="3" xfId="4" applyFont="1" applyBorder="1" applyAlignment="1">
      <alignment horizontal="center"/>
    </xf>
    <xf numFmtId="0" fontId="8" fillId="0" borderId="7" xfId="4" applyFont="1" applyBorder="1" applyAlignment="1">
      <alignment horizontal="center"/>
    </xf>
    <xf numFmtId="0" fontId="8" fillId="0" borderId="0" xfId="4" applyFont="1" applyAlignment="1">
      <alignment horizontal="center"/>
    </xf>
    <xf numFmtId="0" fontId="6" fillId="0" borderId="0" xfId="4" applyAlignment="1">
      <alignment horizontal="center"/>
    </xf>
    <xf numFmtId="0" fontId="8" fillId="0" borderId="4" xfId="4" applyFont="1" applyBorder="1" applyAlignment="1">
      <alignment horizontal="center"/>
    </xf>
    <xf numFmtId="0" fontId="8" fillId="0" borderId="8" xfId="4" applyFont="1" applyBorder="1" applyAlignment="1">
      <alignment horizontal="center"/>
    </xf>
    <xf numFmtId="0" fontId="8" fillId="0" borderId="9" xfId="4" applyFont="1" applyBorder="1" applyAlignment="1">
      <alignment horizontal="center"/>
    </xf>
    <xf numFmtId="0" fontId="6" fillId="0" borderId="9" xfId="4" applyBorder="1" applyAlignment="1">
      <alignment horizontal="center"/>
    </xf>
    <xf numFmtId="0" fontId="8" fillId="0" borderId="6" xfId="4" applyFont="1" applyBorder="1" applyAlignment="1">
      <alignment horizontal="center"/>
    </xf>
    <xf numFmtId="0" fontId="23" fillId="0" borderId="20" xfId="10" applyFont="1" applyBorder="1" applyAlignment="1">
      <alignment horizontal="center" vertical="center" wrapText="1"/>
    </xf>
    <xf numFmtId="0" fontId="23" fillId="0" borderId="20" xfId="10" applyFont="1" applyBorder="1" applyAlignment="1">
      <alignment horizontal="center" vertical="center"/>
    </xf>
    <xf numFmtId="0" fontId="23" fillId="0" borderId="21" xfId="10" applyFont="1" applyBorder="1" applyAlignment="1">
      <alignment horizontal="center" vertical="center"/>
    </xf>
    <xf numFmtId="49" fontId="10" fillId="0" borderId="22" xfId="4" applyNumberFormat="1" applyFont="1" applyBorder="1" applyAlignment="1">
      <alignment horizontal="center" vertical="center" wrapText="1"/>
    </xf>
    <xf numFmtId="49" fontId="10" fillId="0" borderId="25" xfId="4" applyNumberFormat="1" applyFont="1" applyBorder="1" applyAlignment="1">
      <alignment horizontal="center" vertical="center" wrapText="1"/>
    </xf>
    <xf numFmtId="49" fontId="9" fillId="0" borderId="22" xfId="4" applyNumberFormat="1" applyFont="1" applyBorder="1" applyAlignment="1">
      <alignment horizontal="center" vertical="center" wrapText="1"/>
    </xf>
    <xf numFmtId="49" fontId="10" fillId="0" borderId="23" xfId="4" applyNumberFormat="1" applyFont="1" applyBorder="1" applyAlignment="1">
      <alignment horizontal="center" vertical="center" wrapText="1"/>
    </xf>
    <xf numFmtId="49" fontId="10" fillId="0" borderId="20" xfId="4" applyNumberFormat="1" applyFont="1" applyBorder="1" applyAlignment="1">
      <alignment horizontal="center" vertical="center" wrapText="1"/>
    </xf>
    <xf numFmtId="49" fontId="10" fillId="0" borderId="21" xfId="4" applyNumberFormat="1" applyFont="1" applyBorder="1" applyAlignment="1">
      <alignment horizontal="center" vertical="center" wrapText="1"/>
    </xf>
    <xf numFmtId="49" fontId="10" fillId="0" borderId="24" xfId="4" applyNumberFormat="1" applyFont="1" applyBorder="1" applyAlignment="1">
      <alignment horizontal="center" vertical="center" wrapText="1"/>
    </xf>
    <xf numFmtId="0" fontId="7" fillId="3" borderId="9" xfId="4" applyFont="1" applyFill="1" applyBorder="1" applyAlignment="1">
      <alignment horizontal="center" vertical="center"/>
    </xf>
    <xf numFmtId="0" fontId="7" fillId="5" borderId="1" xfId="4" applyFont="1" applyFill="1" applyBorder="1" applyAlignment="1">
      <alignment horizontal="center" vertical="center" wrapText="1"/>
    </xf>
    <xf numFmtId="0" fontId="7" fillId="5" borderId="3" xfId="4" applyFont="1" applyFill="1" applyBorder="1" applyAlignment="1">
      <alignment horizontal="center" vertical="center" wrapText="1"/>
    </xf>
    <xf numFmtId="0" fontId="7" fillId="5" borderId="11" xfId="4" applyFont="1" applyFill="1" applyBorder="1" applyAlignment="1">
      <alignment horizontal="center" vertical="center" wrapText="1"/>
    </xf>
    <xf numFmtId="0" fontId="7" fillId="5" borderId="5" xfId="4" applyFont="1" applyFill="1" applyBorder="1" applyAlignment="1">
      <alignment horizontal="center" vertical="center" wrapText="1"/>
    </xf>
    <xf numFmtId="49" fontId="10" fillId="0" borderId="27" xfId="0" quotePrefix="1" applyNumberFormat="1" applyFont="1" applyBorder="1" applyAlignment="1">
      <alignment horizontal="center" vertical="center" wrapText="1"/>
    </xf>
    <xf numFmtId="0" fontId="11" fillId="0" borderId="28" xfId="0" applyFont="1" applyBorder="1"/>
    <xf numFmtId="0" fontId="11" fillId="0" borderId="29" xfId="0" applyFont="1" applyBorder="1"/>
    <xf numFmtId="49" fontId="10" fillId="6" borderId="30" xfId="0" quotePrefix="1" applyNumberFormat="1" applyFont="1" applyFill="1" applyBorder="1" applyAlignment="1">
      <alignment horizontal="center" vertical="center" wrapText="1"/>
    </xf>
    <xf numFmtId="49" fontId="10" fillId="6" borderId="32" xfId="0" quotePrefix="1" applyNumberFormat="1" applyFont="1" applyFill="1" applyBorder="1" applyAlignment="1">
      <alignment horizontal="center" vertical="center" wrapText="1"/>
    </xf>
    <xf numFmtId="0" fontId="7" fillId="5" borderId="1" xfId="4" quotePrefix="1" applyFont="1" applyFill="1" applyBorder="1" applyAlignment="1">
      <alignment horizontal="center" vertical="center" wrapText="1"/>
    </xf>
    <xf numFmtId="164" fontId="16" fillId="0" borderId="31" xfId="3" applyNumberFormat="1" applyFont="1" applyFill="1" applyBorder="1" applyAlignment="1">
      <alignment horizontal="center"/>
    </xf>
  </cellXfs>
  <cellStyles count="16">
    <cellStyle name="Hipervínculo" xfId="1" builtinId="8"/>
    <cellStyle name="Millares" xfId="3" builtinId="3"/>
    <cellStyle name="Millares [0] 2" xfId="5"/>
    <cellStyle name="Millares [0] 2 2" xfId="8"/>
    <cellStyle name="Millares 2" xfId="6"/>
    <cellStyle name="Millares 2 2" xfId="9"/>
    <cellStyle name="Millares 3" xfId="7"/>
    <cellStyle name="Moneda 2" xfId="15"/>
    <cellStyle name="Moneda 2 2" xfId="14"/>
    <cellStyle name="Normal" xfId="0" builtinId="0"/>
    <cellStyle name="Normal 2" xfId="4"/>
    <cellStyle name="Normal 2 2" xfId="13"/>
    <cellStyle name="Normal 3" xfId="10"/>
    <cellStyle name="Normal 3 2" xfId="11"/>
    <cellStyle name="Porcentaje" xfId="2" builtinId="5"/>
    <cellStyle name="Porcentaje 2" xfId="12"/>
  </cellStyles>
  <dxfs count="0"/>
  <tableStyles count="0" defaultTableStyle="TableStyleMedium2" defaultPivotStyle="PivotStyleLight16"/>
  <colors>
    <mruColors>
      <color rgb="FF66FF66"/>
      <color rgb="FFE1FFE1"/>
      <color rgb="FFCCFFCC"/>
      <color rgb="FF99FF99"/>
      <color rgb="FFA8D08D"/>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6</xdr:col>
      <xdr:colOff>0</xdr:colOff>
      <xdr:row>1</xdr:row>
      <xdr:rowOff>0</xdr:rowOff>
    </xdr:to>
    <xdr:grpSp>
      <xdr:nvGrpSpPr>
        <xdr:cNvPr id="10" name="1 Grupo">
          <a:extLst>
            <a:ext uri="{FF2B5EF4-FFF2-40B4-BE49-F238E27FC236}">
              <a16:creationId xmlns:a16="http://schemas.microsoft.com/office/drawing/2014/main" id="{00000000-0008-0000-0000-00000A000000}"/>
            </a:ext>
          </a:extLst>
        </xdr:cNvPr>
        <xdr:cNvGrpSpPr>
          <a:grpSpLocks/>
        </xdr:cNvGrpSpPr>
      </xdr:nvGrpSpPr>
      <xdr:grpSpPr bwMode="auto">
        <a:xfrm>
          <a:off x="2" y="0"/>
          <a:ext cx="10048873" cy="1657350"/>
          <a:chOff x="57151" y="47625"/>
          <a:chExt cx="6181724" cy="1581150"/>
        </a:xfrm>
      </xdr:grpSpPr>
      <xdr:pic>
        <xdr:nvPicPr>
          <xdr:cNvPr id="11" name="1 Imagen" descr="ESCUDO-transp-lema-blanco.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1" y="47625"/>
            <a:ext cx="850209" cy="1581150"/>
          </a:xfrm>
          <a:prstGeom prst="rect">
            <a:avLst/>
          </a:prstGeom>
          <a:noFill/>
          <a:ln w="9525">
            <a:noFill/>
            <a:miter lim="800000"/>
            <a:headEnd/>
            <a:tailEnd/>
          </a:ln>
        </xdr:spPr>
      </xdr:pic>
      <xdr:sp macro="" textlink="">
        <xdr:nvSpPr>
          <xdr:cNvPr id="12" name="3 CuadroTexto">
            <a:extLst>
              <a:ext uri="{FF2B5EF4-FFF2-40B4-BE49-F238E27FC236}">
                <a16:creationId xmlns:a16="http://schemas.microsoft.com/office/drawing/2014/main" id="{00000000-0008-0000-0000-00000C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A2343081-5546-4134-888F-693B2D344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7B139FA6-E275-4815-A8E6-E5457E3EC7F1}"/>
            </a:ext>
          </a:extLst>
        </xdr:cNvPr>
        <xdr:cNvSpPr txBox="1"/>
      </xdr:nvSpPr>
      <xdr:spPr bwMode="auto">
        <a:xfrm>
          <a:off x="1266825" y="171450"/>
          <a:ext cx="4619625"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a:extLst>
            <a:ext uri="{FF2B5EF4-FFF2-40B4-BE49-F238E27FC236}">
              <a16:creationId xmlns:a16="http://schemas.microsoft.com/office/drawing/2014/main" id="{B8DBD9D2-3886-41CE-8B50-60FE9441D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96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1266825</xdr:colOff>
      <xdr:row>0</xdr:row>
      <xdr:rowOff>428625</xdr:rowOff>
    </xdr:from>
    <xdr:to>
      <xdr:col>1</xdr:col>
      <xdr:colOff>3609975</xdr:colOff>
      <xdr:row>1</xdr:row>
      <xdr:rowOff>0</xdr:rowOff>
    </xdr:to>
    <xdr:sp macro="" textlink="">
      <xdr:nvSpPr>
        <xdr:cNvPr id="3" name="3 CuadroTexto">
          <a:extLst>
            <a:ext uri="{FF2B5EF4-FFF2-40B4-BE49-F238E27FC236}">
              <a16:creationId xmlns:a16="http://schemas.microsoft.com/office/drawing/2014/main" id="{F60A2689-A6BE-40A0-8FEC-CD4C9EFBCA86}"/>
            </a:ext>
          </a:extLst>
        </xdr:cNvPr>
        <xdr:cNvSpPr txBox="1"/>
      </xdr:nvSpPr>
      <xdr:spPr bwMode="auto">
        <a:xfrm>
          <a:off x="1266825" y="200025"/>
          <a:ext cx="5695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arlos%20A\Documents\PC%20CARLOS\CORPAMAG\SEGUIMIENTO%20METAS%20PAI%202020-2023\INFORMES%20SEGUIMIENTO%202020%20PAI\SOPORTES%20INFORMES%20SS%202020\MATRIZ%20DE%20SEGUIMIENTO%20II%20SEM%202020%20ney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_PAI%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rchivos\Documentos\MADS\FORMATOS\INFORMES%20DE%20GESTI&#211;N%202021\Formatos%20SINA%20-%20PAI%202021_En%20constru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nexo%201-Avance%20en%20las%20metas%20f&#237;sicas%20y%20financieras%20del%20plan%20de%20ac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uxiliar/Documents/ULTIMO%20INFORME%20PAI%202022%20FINAL_ajustado%2004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Anexo 2 Protocolo Inf Gestión"/>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33">
          <cell r="D33" t="str">
            <v>SI APLICA</v>
          </cell>
          <cell r="F33" t="str">
            <v>SI SE REPORTA</v>
          </cell>
        </row>
        <row r="34">
          <cell r="D34" t="str">
            <v>NO APLICA</v>
          </cell>
          <cell r="F34" t="str">
            <v>NO SE REPORTA</v>
          </cell>
        </row>
      </sheetData>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Hoja1"/>
      <sheetName val="METAS CON BAJO RENDIMIENTO"/>
      <sheetName val="Anexo 1 Matriz Inf Gestión-GD"/>
      <sheetName val="Anexo 2 Mat Inf Gastos 22"/>
      <sheetName val="Anexo 2 Mat Inf Gastos 23"/>
      <sheetName val="Anexo Ingresos 2023"/>
      <sheetName val="Anexo 5.2 A 2023"/>
      <sheetName val="RESUMEN FISICO Y FINANCIERO"/>
      <sheetName val="GRAFICOS "/>
      <sheetName val="FORMULA"/>
      <sheetName val="16MIZC"/>
    </sheetNames>
    <sheetDataSet>
      <sheetData sheetId="0"/>
      <sheetData sheetId="1"/>
      <sheetData sheetId="2"/>
      <sheetData sheetId="3">
        <row r="222">
          <cell r="AH222">
            <v>44592327330</v>
          </cell>
        </row>
      </sheetData>
      <sheetData sheetId="4"/>
      <sheetData sheetId="5">
        <row r="49">
          <cell r="R49">
            <v>44592327330</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5.2.A"/>
      <sheetName val="Datos Generales"/>
      <sheetName val="Hoja1"/>
      <sheetName val="METAS CON BAJO RENDIMIENTO"/>
      <sheetName val="Anexo 1 Matriz Inf Gestión-GD"/>
      <sheetName val="Anexo 1 Matriz Inf Gestión-REV"/>
      <sheetName val="Anexo 2 Matriz Inf Gastos"/>
      <sheetName val="Anexo 3 Matriz inf ingresos"/>
      <sheetName val="RESUMEN FISICO Y FINANCIERO"/>
      <sheetName val="GRAFICOS "/>
      <sheetName val="FORMULA"/>
      <sheetName val="16MIZC"/>
    </sheetNames>
    <sheetDataSet>
      <sheetData sheetId="0">
        <row r="50">
          <cell r="Z50">
            <v>0</v>
          </cell>
          <cell r="AA50">
            <v>0</v>
          </cell>
          <cell r="AB50">
            <v>0</v>
          </cell>
        </row>
        <row r="54">
          <cell r="Z54">
            <v>0</v>
          </cell>
          <cell r="AA54">
            <v>0</v>
          </cell>
          <cell r="AB54">
            <v>0</v>
          </cell>
        </row>
        <row r="58">
          <cell r="Z58">
            <v>0</v>
          </cell>
          <cell r="AA58">
            <v>100000000</v>
          </cell>
          <cell r="AB58">
            <v>69566667</v>
          </cell>
        </row>
        <row r="62">
          <cell r="Z62">
            <v>0</v>
          </cell>
          <cell r="AA62">
            <v>0</v>
          </cell>
          <cell r="AB62">
            <v>0</v>
          </cell>
        </row>
        <row r="66">
          <cell r="Z66">
            <v>0</v>
          </cell>
          <cell r="AA66">
            <v>0</v>
          </cell>
          <cell r="AB66">
            <v>0</v>
          </cell>
        </row>
        <row r="70">
          <cell r="Z70">
            <v>0</v>
          </cell>
          <cell r="AA70">
            <v>0</v>
          </cell>
          <cell r="AB70">
            <v>0</v>
          </cell>
        </row>
        <row r="75">
          <cell r="Z75">
            <v>0</v>
          </cell>
          <cell r="AA75">
            <v>0</v>
          </cell>
          <cell r="AB75">
            <v>0</v>
          </cell>
        </row>
        <row r="79">
          <cell r="Z79">
            <v>0</v>
          </cell>
          <cell r="AA79">
            <v>100000000</v>
          </cell>
          <cell r="AB79">
            <v>88635500</v>
          </cell>
        </row>
        <row r="83">
          <cell r="Z83">
            <v>0</v>
          </cell>
          <cell r="AA83">
            <v>0</v>
          </cell>
          <cell r="AB83">
            <v>0</v>
          </cell>
        </row>
        <row r="89">
          <cell r="Z89">
            <v>0</v>
          </cell>
          <cell r="AA89">
            <v>0</v>
          </cell>
          <cell r="AB89">
            <v>0</v>
          </cell>
        </row>
        <row r="93">
          <cell r="Z93">
            <v>0</v>
          </cell>
          <cell r="AA93">
            <v>0</v>
          </cell>
          <cell r="AB93">
            <v>0</v>
          </cell>
        </row>
        <row r="97">
          <cell r="Z97">
            <v>0</v>
          </cell>
          <cell r="AA97">
            <v>0</v>
          </cell>
          <cell r="AB97">
            <v>0</v>
          </cell>
        </row>
        <row r="101">
          <cell r="Z101">
            <v>81877059</v>
          </cell>
          <cell r="AA101">
            <v>0</v>
          </cell>
          <cell r="AB101">
            <v>0</v>
          </cell>
        </row>
        <row r="105">
          <cell r="Z105">
            <v>0</v>
          </cell>
          <cell r="AA105">
            <v>0</v>
          </cell>
          <cell r="AB105">
            <v>0</v>
          </cell>
        </row>
        <row r="109">
          <cell r="Z109">
            <v>0</v>
          </cell>
          <cell r="AA109">
            <v>0</v>
          </cell>
          <cell r="AB109">
            <v>0</v>
          </cell>
        </row>
        <row r="122">
          <cell r="Z122">
            <v>0</v>
          </cell>
          <cell r="AA122">
            <v>0</v>
          </cell>
          <cell r="AB122">
            <v>0</v>
          </cell>
        </row>
        <row r="128">
          <cell r="Z128">
            <v>0</v>
          </cell>
          <cell r="AA128">
            <v>0</v>
          </cell>
          <cell r="AB128">
            <v>0</v>
          </cell>
        </row>
        <row r="132">
          <cell r="Z132">
            <v>0</v>
          </cell>
          <cell r="AA132">
            <v>0</v>
          </cell>
          <cell r="AB132">
            <v>0</v>
          </cell>
        </row>
        <row r="136">
          <cell r="Z136">
            <v>0</v>
          </cell>
          <cell r="AA136">
            <v>0</v>
          </cell>
          <cell r="AB136">
            <v>0</v>
          </cell>
        </row>
        <row r="146">
          <cell r="Z146">
            <v>0</v>
          </cell>
          <cell r="AA146">
            <v>0</v>
          </cell>
          <cell r="AB146">
            <v>0</v>
          </cell>
        </row>
        <row r="150">
          <cell r="Z150">
            <v>0</v>
          </cell>
          <cell r="AA150">
            <v>0</v>
          </cell>
          <cell r="AB150">
            <v>0</v>
          </cell>
        </row>
        <row r="154">
          <cell r="Z154">
            <v>0</v>
          </cell>
          <cell r="AA154">
            <v>0</v>
          </cell>
          <cell r="AB154">
            <v>0</v>
          </cell>
        </row>
        <row r="160">
          <cell r="Z160">
            <v>0</v>
          </cell>
          <cell r="AA160">
            <v>0</v>
          </cell>
          <cell r="AB160">
            <v>0</v>
          </cell>
        </row>
        <row r="164">
          <cell r="Z164">
            <v>0</v>
          </cell>
          <cell r="AA164">
            <v>0</v>
          </cell>
          <cell r="AB164">
            <v>0</v>
          </cell>
        </row>
        <row r="168">
          <cell r="Z168">
            <v>0</v>
          </cell>
          <cell r="AA168">
            <v>0</v>
          </cell>
          <cell r="AB168">
            <v>0</v>
          </cell>
        </row>
        <row r="172">
          <cell r="Z172">
            <v>0</v>
          </cell>
          <cell r="AA172">
            <v>0</v>
          </cell>
          <cell r="AB172">
            <v>0</v>
          </cell>
        </row>
        <row r="176">
          <cell r="Z176">
            <v>0</v>
          </cell>
          <cell r="AA176">
            <v>0</v>
          </cell>
          <cell r="AB176">
            <v>0</v>
          </cell>
        </row>
        <row r="180">
          <cell r="Z180">
            <v>0</v>
          </cell>
          <cell r="AA180">
            <v>0</v>
          </cell>
          <cell r="AB180">
            <v>0</v>
          </cell>
        </row>
        <row r="185">
          <cell r="Z185">
            <v>0</v>
          </cell>
          <cell r="AA185">
            <v>0</v>
          </cell>
          <cell r="AB185">
            <v>0</v>
          </cell>
        </row>
        <row r="189">
          <cell r="Z189">
            <v>0</v>
          </cell>
          <cell r="AA189">
            <v>0</v>
          </cell>
          <cell r="AB189">
            <v>0</v>
          </cell>
        </row>
      </sheetData>
      <sheetData sheetId="1">
        <row r="5">
          <cell r="H5" t="str">
            <v>Corporación Autónoma Regional del Alto Magdalena - CAM</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58"/>
  <sheetViews>
    <sheetView topLeftCell="B1" workbookViewId="0">
      <selection activeCell="C6" sqref="C6"/>
    </sheetView>
  </sheetViews>
  <sheetFormatPr baseColWidth="10" defaultColWidth="10.7109375" defaultRowHeight="15" x14ac:dyDescent="0.25"/>
  <cols>
    <col min="1" max="1" width="5.85546875" customWidth="1"/>
    <col min="2" max="2" width="44.28515625" customWidth="1"/>
    <col min="3" max="3" width="68.42578125" customWidth="1"/>
    <col min="7" max="7" width="0" hidden="1" customWidth="1"/>
    <col min="8" max="8" width="15.42578125" hidden="1" customWidth="1"/>
    <col min="9" max="9" width="11.42578125" hidden="1" customWidth="1"/>
  </cols>
  <sheetData>
    <row r="1" spans="1:18" s="1" customFormat="1" ht="130.5" customHeight="1" thickBot="1" x14ac:dyDescent="0.3">
      <c r="A1" s="10"/>
      <c r="B1" s="11"/>
      <c r="C1" s="12"/>
      <c r="D1"/>
      <c r="E1"/>
      <c r="F1"/>
      <c r="G1"/>
      <c r="H1"/>
      <c r="I1"/>
      <c r="J1"/>
      <c r="K1"/>
      <c r="L1"/>
      <c r="M1"/>
      <c r="N1"/>
      <c r="O1"/>
      <c r="P1"/>
      <c r="Q1"/>
      <c r="R1"/>
    </row>
    <row r="2" spans="1:18" s="2" customFormat="1" ht="39.75" customHeight="1" thickBot="1" x14ac:dyDescent="0.3">
      <c r="A2" s="387" t="s">
        <v>0</v>
      </c>
      <c r="B2" s="388"/>
      <c r="C2" s="389"/>
      <c r="D2"/>
      <c r="E2"/>
      <c r="F2"/>
      <c r="G2"/>
      <c r="H2"/>
      <c r="I2"/>
      <c r="J2"/>
      <c r="K2"/>
      <c r="L2"/>
      <c r="M2"/>
      <c r="N2"/>
      <c r="O2"/>
      <c r="P2"/>
      <c r="Q2"/>
      <c r="R2"/>
    </row>
    <row r="4" spans="1:18" ht="15.75" thickBot="1" x14ac:dyDescent="0.3"/>
    <row r="5" spans="1:18" s="3" customFormat="1" ht="23.25" customHeight="1" x14ac:dyDescent="0.25">
      <c r="B5" s="4" t="s">
        <v>1</v>
      </c>
      <c r="C5" s="5"/>
      <c r="H5" s="3" t="s">
        <v>2</v>
      </c>
    </row>
    <row r="6" spans="1:18" s="3" customFormat="1" ht="23.25" customHeight="1" x14ac:dyDescent="0.25">
      <c r="B6" s="6" t="s">
        <v>3</v>
      </c>
      <c r="C6" s="7" t="s">
        <v>55</v>
      </c>
      <c r="H6" s="3" t="s">
        <v>4</v>
      </c>
    </row>
    <row r="7" spans="1:18" s="3" customFormat="1" ht="23.25" customHeight="1" x14ac:dyDescent="0.25">
      <c r="B7" s="6" t="s">
        <v>5</v>
      </c>
      <c r="C7" s="7"/>
      <c r="H7" s="3" t="s">
        <v>6</v>
      </c>
    </row>
    <row r="8" spans="1:18" s="3" customFormat="1" ht="23.25" customHeight="1" x14ac:dyDescent="0.25">
      <c r="B8" s="6" t="s">
        <v>7</v>
      </c>
      <c r="C8" s="7"/>
      <c r="H8" s="3" t="s">
        <v>8</v>
      </c>
    </row>
    <row r="9" spans="1:18" s="3" customFormat="1" ht="23.25" customHeight="1" x14ac:dyDescent="0.25">
      <c r="B9" s="6" t="s">
        <v>9</v>
      </c>
      <c r="C9" s="7"/>
      <c r="H9" s="3" t="s">
        <v>10</v>
      </c>
    </row>
    <row r="10" spans="1:18" s="3" customFormat="1" ht="23.25" customHeight="1" x14ac:dyDescent="0.25">
      <c r="B10" s="6" t="s">
        <v>11</v>
      </c>
      <c r="C10" s="7"/>
      <c r="H10" s="3" t="s">
        <v>12</v>
      </c>
    </row>
    <row r="11" spans="1:18" s="3" customFormat="1" ht="23.25" customHeight="1" thickBot="1" x14ac:dyDescent="0.3">
      <c r="B11" s="8" t="s">
        <v>13</v>
      </c>
      <c r="C11" s="9"/>
      <c r="H11" s="3" t="s">
        <v>14</v>
      </c>
    </row>
    <row r="12" spans="1:18" x14ac:dyDescent="0.25">
      <c r="H12" t="s">
        <v>15</v>
      </c>
    </row>
    <row r="13" spans="1:18" x14ac:dyDescent="0.25">
      <c r="H13" t="s">
        <v>16</v>
      </c>
    </row>
    <row r="14" spans="1:18" x14ac:dyDescent="0.25">
      <c r="H14" t="s">
        <v>17</v>
      </c>
    </row>
    <row r="15" spans="1:18" x14ac:dyDescent="0.25">
      <c r="H15" t="s">
        <v>18</v>
      </c>
    </row>
    <row r="16" spans="1:18" x14ac:dyDescent="0.25">
      <c r="H16" t="s">
        <v>19</v>
      </c>
    </row>
    <row r="17" spans="8:8" x14ac:dyDescent="0.25">
      <c r="H17" t="s">
        <v>20</v>
      </c>
    </row>
    <row r="18" spans="8:8" x14ac:dyDescent="0.25">
      <c r="H18" t="s">
        <v>21</v>
      </c>
    </row>
    <row r="19" spans="8:8" x14ac:dyDescent="0.25">
      <c r="H19" t="s">
        <v>22</v>
      </c>
    </row>
    <row r="20" spans="8:8" x14ac:dyDescent="0.25">
      <c r="H20" t="s">
        <v>23</v>
      </c>
    </row>
    <row r="21" spans="8:8" x14ac:dyDescent="0.25">
      <c r="H21" t="s">
        <v>24</v>
      </c>
    </row>
    <row r="22" spans="8:8" x14ac:dyDescent="0.25">
      <c r="H22" t="s">
        <v>25</v>
      </c>
    </row>
    <row r="23" spans="8:8" x14ac:dyDescent="0.25">
      <c r="H23" t="s">
        <v>26</v>
      </c>
    </row>
    <row r="24" spans="8:8" x14ac:dyDescent="0.25">
      <c r="H24" t="s">
        <v>27</v>
      </c>
    </row>
    <row r="25" spans="8:8" x14ac:dyDescent="0.25">
      <c r="H25" t="s">
        <v>28</v>
      </c>
    </row>
    <row r="26" spans="8:8" x14ac:dyDescent="0.25">
      <c r="H26" t="s">
        <v>29</v>
      </c>
    </row>
    <row r="27" spans="8:8" x14ac:dyDescent="0.25">
      <c r="H27" t="s">
        <v>30</v>
      </c>
    </row>
    <row r="28" spans="8:8" x14ac:dyDescent="0.25">
      <c r="H28" t="s">
        <v>31</v>
      </c>
    </row>
    <row r="29" spans="8:8" x14ac:dyDescent="0.25">
      <c r="H29" t="s">
        <v>32</v>
      </c>
    </row>
    <row r="30" spans="8:8" x14ac:dyDescent="0.25">
      <c r="H30" t="s">
        <v>33</v>
      </c>
    </row>
    <row r="31" spans="8:8" x14ac:dyDescent="0.25">
      <c r="H31" t="s">
        <v>34</v>
      </c>
    </row>
    <row r="32" spans="8:8" x14ac:dyDescent="0.25">
      <c r="H32" t="s">
        <v>35</v>
      </c>
    </row>
    <row r="33" spans="8:8" x14ac:dyDescent="0.25">
      <c r="H33" t="s">
        <v>36</v>
      </c>
    </row>
    <row r="34" spans="8:8" x14ac:dyDescent="0.25">
      <c r="H34" t="s">
        <v>37</v>
      </c>
    </row>
    <row r="35" spans="8:8" x14ac:dyDescent="0.25">
      <c r="H35" t="s">
        <v>38</v>
      </c>
    </row>
    <row r="36" spans="8:8" x14ac:dyDescent="0.25">
      <c r="H36" t="s">
        <v>39</v>
      </c>
    </row>
    <row r="37" spans="8:8" x14ac:dyDescent="0.25">
      <c r="H37" t="s">
        <v>40</v>
      </c>
    </row>
    <row r="39" spans="8:8" x14ac:dyDescent="0.25">
      <c r="H39" t="s">
        <v>41</v>
      </c>
    </row>
    <row r="40" spans="8:8" x14ac:dyDescent="0.25">
      <c r="H40" t="s">
        <v>42</v>
      </c>
    </row>
    <row r="41" spans="8:8" x14ac:dyDescent="0.25">
      <c r="H41" t="s">
        <v>43</v>
      </c>
    </row>
    <row r="42" spans="8:8" x14ac:dyDescent="0.25">
      <c r="H42" t="s">
        <v>44</v>
      </c>
    </row>
    <row r="43" spans="8:8" x14ac:dyDescent="0.25">
      <c r="H43" t="s">
        <v>45</v>
      </c>
    </row>
    <row r="44" spans="8:8" x14ac:dyDescent="0.25">
      <c r="H44" t="s">
        <v>46</v>
      </c>
    </row>
    <row r="45" spans="8:8" x14ac:dyDescent="0.25">
      <c r="H45" t="s">
        <v>47</v>
      </c>
    </row>
    <row r="46" spans="8:8" x14ac:dyDescent="0.25">
      <c r="H46" t="s">
        <v>48</v>
      </c>
    </row>
    <row r="47" spans="8:8" x14ac:dyDescent="0.25">
      <c r="H47" t="s">
        <v>49</v>
      </c>
    </row>
    <row r="48" spans="8:8" x14ac:dyDescent="0.25">
      <c r="H48" t="s">
        <v>50</v>
      </c>
    </row>
    <row r="49" spans="8:8" x14ac:dyDescent="0.25">
      <c r="H49" t="s">
        <v>51</v>
      </c>
    </row>
    <row r="50" spans="8:8" x14ac:dyDescent="0.25">
      <c r="H50" t="s">
        <v>52</v>
      </c>
    </row>
    <row r="51" spans="8:8" x14ac:dyDescent="0.25">
      <c r="H51" t="s">
        <v>53</v>
      </c>
    </row>
    <row r="52" spans="8:8" x14ac:dyDescent="0.25">
      <c r="H52" t="s">
        <v>54</v>
      </c>
    </row>
    <row r="53" spans="8:8" x14ac:dyDescent="0.25">
      <c r="H53" t="s">
        <v>55</v>
      </c>
    </row>
    <row r="54" spans="8:8" x14ac:dyDescent="0.25">
      <c r="H54" t="s">
        <v>56</v>
      </c>
    </row>
    <row r="55" spans="8:8" x14ac:dyDescent="0.25">
      <c r="H55" t="s">
        <v>57</v>
      </c>
    </row>
    <row r="56" spans="8:8" x14ac:dyDescent="0.25">
      <c r="H56" t="s">
        <v>58</v>
      </c>
    </row>
    <row r="57" spans="8:8" x14ac:dyDescent="0.25">
      <c r="H57" t="s">
        <v>59</v>
      </c>
    </row>
    <row r="58" spans="8:8" x14ac:dyDescent="0.25">
      <c r="H58" t="s">
        <v>60</v>
      </c>
    </row>
  </sheetData>
  <mergeCells count="1">
    <mergeCell ref="A2:C2"/>
  </mergeCells>
  <dataValidations count="2">
    <dataValidation type="list" allowBlank="1" showInputMessage="1" showErrorMessage="1" prompt="Seleccione la CAR de la cual incorporara la información" sqref="C5">
      <formula1>Lista_CAR</formula1>
    </dataValidation>
    <dataValidation type="list" allowBlank="1" showInputMessage="1" showErrorMessage="1" prompt="Seleccione el perido a reportar" sqref="C6">
      <formula1>$H$39:$H$58</formula1>
    </dataValidation>
  </dataValidation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28"/>
  <sheetViews>
    <sheetView topLeftCell="A3" workbookViewId="0">
      <selection sqref="A1:XFD1048576"/>
    </sheetView>
  </sheetViews>
  <sheetFormatPr baseColWidth="10" defaultColWidth="11.42578125" defaultRowHeight="12.75" x14ac:dyDescent="0.2"/>
  <cols>
    <col min="1" max="16384" width="11.42578125" style="37"/>
  </cols>
  <sheetData>
    <row r="1" spans="1:2" x14ac:dyDescent="0.2">
      <c r="A1" s="37" t="s">
        <v>62</v>
      </c>
      <c r="B1" s="38" t="s">
        <v>63</v>
      </c>
    </row>
    <row r="2" spans="1:2" x14ac:dyDescent="0.2">
      <c r="A2" s="37" t="s">
        <v>64</v>
      </c>
      <c r="B2" s="38" t="s">
        <v>65</v>
      </c>
    </row>
    <row r="3" spans="1:2" x14ac:dyDescent="0.2">
      <c r="A3" s="37" t="s">
        <v>66</v>
      </c>
      <c r="B3" s="38" t="s">
        <v>67</v>
      </c>
    </row>
    <row r="4" spans="1:2" x14ac:dyDescent="0.2">
      <c r="A4" s="37" t="s">
        <v>68</v>
      </c>
      <c r="B4" s="38" t="s">
        <v>69</v>
      </c>
    </row>
    <row r="5" spans="1:2" x14ac:dyDescent="0.2">
      <c r="A5" s="37" t="s">
        <v>70</v>
      </c>
      <c r="B5" s="38" t="s">
        <v>71</v>
      </c>
    </row>
    <row r="6" spans="1:2" x14ac:dyDescent="0.2">
      <c r="A6" s="37" t="s">
        <v>72</v>
      </c>
      <c r="B6" s="38" t="s">
        <v>73</v>
      </c>
    </row>
    <row r="7" spans="1:2" x14ac:dyDescent="0.2">
      <c r="A7" s="37" t="s">
        <v>74</v>
      </c>
      <c r="B7" s="38" t="s">
        <v>75</v>
      </c>
    </row>
    <row r="8" spans="1:2" x14ac:dyDescent="0.2">
      <c r="A8" s="37" t="s">
        <v>76</v>
      </c>
      <c r="B8" s="38" t="s">
        <v>77</v>
      </c>
    </row>
    <row r="9" spans="1:2" x14ac:dyDescent="0.2">
      <c r="A9" s="37" t="s">
        <v>78</v>
      </c>
      <c r="B9" s="38" t="s">
        <v>79</v>
      </c>
    </row>
    <row r="10" spans="1:2" x14ac:dyDescent="0.2">
      <c r="A10" s="37" t="s">
        <v>80</v>
      </c>
      <c r="B10" s="38" t="s">
        <v>81</v>
      </c>
    </row>
    <row r="11" spans="1:2" x14ac:dyDescent="0.2">
      <c r="B11" s="38" t="s">
        <v>82</v>
      </c>
    </row>
    <row r="12" spans="1:2" x14ac:dyDescent="0.2">
      <c r="B12" s="38" t="s">
        <v>83</v>
      </c>
    </row>
    <row r="13" spans="1:2" x14ac:dyDescent="0.2">
      <c r="B13" s="38" t="s">
        <v>84</v>
      </c>
    </row>
    <row r="14" spans="1:2" x14ac:dyDescent="0.2">
      <c r="B14" s="38" t="s">
        <v>85</v>
      </c>
    </row>
    <row r="15" spans="1:2" x14ac:dyDescent="0.2">
      <c r="B15" s="38" t="s">
        <v>86</v>
      </c>
    </row>
    <row r="16" spans="1:2" x14ac:dyDescent="0.2">
      <c r="B16" s="38" t="s">
        <v>87</v>
      </c>
    </row>
    <row r="17" spans="2:2" x14ac:dyDescent="0.2">
      <c r="B17" s="38" t="s">
        <v>88</v>
      </c>
    </row>
    <row r="18" spans="2:2" x14ac:dyDescent="0.2">
      <c r="B18" s="38" t="s">
        <v>89</v>
      </c>
    </row>
    <row r="19" spans="2:2" x14ac:dyDescent="0.2">
      <c r="B19" s="38" t="s">
        <v>90</v>
      </c>
    </row>
    <row r="20" spans="2:2" x14ac:dyDescent="0.2">
      <c r="B20" s="38" t="s">
        <v>91</v>
      </c>
    </row>
    <row r="21" spans="2:2" x14ac:dyDescent="0.2">
      <c r="B21" s="38" t="s">
        <v>92</v>
      </c>
    </row>
    <row r="22" spans="2:2" x14ac:dyDescent="0.2">
      <c r="B22" s="38" t="s">
        <v>93</v>
      </c>
    </row>
    <row r="23" spans="2:2" x14ac:dyDescent="0.2">
      <c r="B23" s="38" t="s">
        <v>94</v>
      </c>
    </row>
    <row r="24" spans="2:2" x14ac:dyDescent="0.2">
      <c r="B24" s="38" t="s">
        <v>95</v>
      </c>
    </row>
    <row r="25" spans="2:2" x14ac:dyDescent="0.2">
      <c r="B25" s="38" t="s">
        <v>96</v>
      </c>
    </row>
    <row r="26" spans="2:2" x14ac:dyDescent="0.2">
      <c r="B26" s="38" t="s">
        <v>97</v>
      </c>
    </row>
    <row r="27" spans="2:2" x14ac:dyDescent="0.2">
      <c r="B27" s="38" t="s">
        <v>98</v>
      </c>
    </row>
    <row r="28" spans="2:2" x14ac:dyDescent="0.2">
      <c r="B28" s="37" t="s">
        <v>80</v>
      </c>
    </row>
  </sheetData>
  <hyperlinks>
    <hyperlink ref="B1" location="'1POMCAS'!A1" display="Porcentaje de avance en la formulación y/o ajuste de los Planes de Ordenación y Manejo de Cuencas (POMCAS), Planes de Manejo de Acuíferos (PMA) y Planes de Manejo de Microcuencas (PMM)"/>
    <hyperlink ref="B2" location="'2PORH'!A1" display="Porcentaje de cuerpos de agua con planes de ordenamiento del recurso hídrico (PORH) adoptados"/>
    <hyperlink ref="B3" location="'3PSMV'!_Toc467769470" display="Porcentaje de Planes de Saneamiento y Manejo de Vertimientos (PSMV) con seguimiento"/>
    <hyperlink ref="B4" location="'4UsoAguas'!_Toc467769471" display="Porcentaje de cuerpos de agua con reglamentación del uso de las aguas"/>
    <hyperlink ref="B5" location="'5PUEAA'!_Toc467769472" display="Porcentaje de Programas de Uso Eficiente y Ahorro del Agua (PUEAA) con seguimiento"/>
    <hyperlink ref="B6" location="'6POMCASejec'!_Toc467769473" display="Porcentaje de Planes de Ordenación y Manejo de Cuencas (POMCAS), Planes de Manejo de Acuíferos (PMA) y Planes de Manejo de Microcuencas (PMM) en ejecución"/>
    <hyperlink ref="B7" location="'7Clima'!_Toc467769474" display="Porcentaje de entes territoriales asesorados en la incorporación, planificación y ejecución de acciones relacionadas con cambio climático en el marco de los instrumentos de planificación territorial"/>
    <hyperlink ref="B8" location="'8Suelo'!_Toc467769475" display="Porcentaje de suelos degradados en recuperación o rehabilitación"/>
    <hyperlink ref="B9" location="'9RUNAP'!_Toc467769476" display="Porcentaje de la superficie de áreas protegidas regionales declaradas, homologadas o recategorizadas, inscritas en el RUNAP"/>
    <hyperlink ref="B10" location="'10Paramos'!_Toc467769477" display="Porcentaje de páramos delimitados por el MADS, con zonificación y régimen de usos adoptados por la CAR"/>
    <hyperlink ref="B11" location="'11Forest'!_Toc467769478" display="Porcentaje de avance en la formulación del Plan de Ordenación Forestal"/>
    <hyperlink ref="B12" location="'12PlanesAP'!_Toc467769479" display="Porcentaje de áreas protegidas con planes de manejo en ejecución"/>
    <hyperlink ref="B13" location="'13Amenaz'!_Toc467769480" display="Porcentaje de especies amenazadas con medidas de conservación y manejo en ejecución"/>
    <hyperlink ref="B14" location="'14Invasor'!_Toc467769481" display="Porcentaje de especies invasoras con medidas de prevención, control y manejo en ejecución"/>
    <hyperlink ref="B15" location="'15Restaura'!_Toc467769482" display="Porcentaje de áreas de ecosistemas en restauración, rehabilitación y reforestación"/>
    <hyperlink ref="B16" location="'16MIZC'!_Toc467769483" display="Implementación de acciones en manejo integrado de zonas costeras"/>
    <hyperlink ref="B17" location="'17PGIRS'!_Toc467769484" display="Porcentaje de Planes de Gestión Integral de Residuos Sólidos (PGIRS) con seguimiento a metas de aprovechamiento"/>
    <hyperlink ref="B18" location="'18Sector'!_Toc467769485" display="Porcentaje de sectores con acompañamiento para la reconversión hacia sistemas sostenibles de producción"/>
    <hyperlink ref="B19" location="'19GAU'!_Toc467769486" display="Porcentaje de ejecución de acciones en Gestión Ambiental Urbana"/>
    <hyperlink ref="B20" location="'20Negoc'!_Toc467769487" display="Implementación del Programa Regional de Negocios Verdes por la autoridad ambiental"/>
    <hyperlink ref="B22" location="'22Autor'!_Toc467769489" display="Porcentaje de autorizaciones ambientales con seguimiento"/>
    <hyperlink ref="B23" location="'23Sanc'!_Toc467769490" display="Porcentaje de Procesos Sancionatorios Resueltos"/>
    <hyperlink ref="B24" location="'24POT'!_Toc467769491" display="Porcentaje de municipios asesorados o asistidos en la inclusión del componente ambiental en los procesos de planificación y ordenamiento territorial, con énfasis en la incorporación de las determinantes ambientales para la revisión y ajuste de los POT"/>
    <hyperlink ref="B25" location="'25Redes'!_Toc467769492" display="Porcentaje de redes y estaciones de monitoreo en operación"/>
    <hyperlink ref="B26" location="'26SIAC'!_Toc467769493" display="Porcentaje de actualización y reporte de la información en el SIAC"/>
    <hyperlink ref="B27" location="'27Educa'!_Toc467769494" display="Ejecución de Acciones en Educación Ambiental"/>
    <hyperlink ref="B21" location="'21TiempoT'!_Toc467769488" display="Tiempo promedio de trámite para la resolución de autorizaciones ambientales otorgadas por la corporación"/>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533"/>
  <sheetViews>
    <sheetView topLeftCell="K3" workbookViewId="0">
      <pane xSplit="6270" ySplit="1680" topLeftCell="O24" activePane="bottomRight"/>
      <selection activeCell="K3" sqref="K3"/>
      <selection pane="topRight" activeCell="L3" sqref="L3"/>
      <selection pane="bottomLeft" activeCell="K6" sqref="K6"/>
      <selection pane="bottomRight" activeCell="R98" sqref="R98"/>
    </sheetView>
  </sheetViews>
  <sheetFormatPr baseColWidth="10" defaultRowHeight="15" x14ac:dyDescent="0.25"/>
  <cols>
    <col min="1" max="10" width="0" hidden="1" customWidth="1"/>
    <col min="11" max="11" width="56" customWidth="1"/>
    <col min="12" max="12" width="19.85546875" bestFit="1" customWidth="1"/>
    <col min="13" max="13" width="20.5703125" bestFit="1" customWidth="1"/>
    <col min="14" max="14" width="17.5703125" bestFit="1" customWidth="1"/>
    <col min="15" max="15" width="21.140625" bestFit="1" customWidth="1"/>
    <col min="16" max="16" width="24.140625" bestFit="1" customWidth="1"/>
    <col min="17" max="17" width="28.28515625" customWidth="1"/>
    <col min="18" max="18" width="18" bestFit="1" customWidth="1"/>
    <col min="19" max="19" width="17.28515625" bestFit="1" customWidth="1"/>
    <col min="20" max="20" width="21.5703125" customWidth="1"/>
    <col min="21" max="21" width="19.28515625" bestFit="1" customWidth="1"/>
    <col min="22" max="22" width="14" customWidth="1"/>
    <col min="23" max="23" width="26.85546875" customWidth="1"/>
    <col min="24" max="25" width="0" hidden="1" customWidth="1"/>
    <col min="26" max="26" width="19" customWidth="1"/>
  </cols>
  <sheetData>
    <row r="1" spans="1:26" x14ac:dyDescent="0.25">
      <c r="A1" s="394" t="s">
        <v>101</v>
      </c>
      <c r="B1" s="395"/>
      <c r="C1" s="395"/>
      <c r="D1" s="395"/>
      <c r="E1" s="395"/>
      <c r="F1" s="396"/>
      <c r="G1" s="396"/>
      <c r="H1" s="396"/>
      <c r="I1" s="395"/>
      <c r="J1" s="395"/>
      <c r="K1" s="395"/>
      <c r="L1" s="395"/>
      <c r="M1" s="395"/>
      <c r="N1" s="395"/>
      <c r="O1" s="395"/>
      <c r="P1" s="395"/>
      <c r="Q1" s="395"/>
      <c r="R1" s="395"/>
      <c r="S1" s="395"/>
      <c r="T1" s="395"/>
      <c r="U1" s="395"/>
      <c r="V1" s="395"/>
      <c r="W1" s="397"/>
      <c r="X1" s="40"/>
      <c r="Y1" s="40"/>
      <c r="Z1" s="40"/>
    </row>
    <row r="2" spans="1:26" x14ac:dyDescent="0.25">
      <c r="A2" s="398" t="s">
        <v>757</v>
      </c>
      <c r="B2" s="399"/>
      <c r="C2" s="399"/>
      <c r="D2" s="399"/>
      <c r="E2" s="399"/>
      <c r="F2" s="400"/>
      <c r="G2" s="400"/>
      <c r="H2" s="400"/>
      <c r="I2" s="399"/>
      <c r="J2" s="399"/>
      <c r="K2" s="399"/>
      <c r="L2" s="399"/>
      <c r="M2" s="399"/>
      <c r="N2" s="399"/>
      <c r="O2" s="399"/>
      <c r="P2" s="399"/>
      <c r="Q2" s="399"/>
      <c r="R2" s="399"/>
      <c r="S2" s="399"/>
      <c r="T2" s="399"/>
      <c r="U2" s="399"/>
      <c r="V2" s="399"/>
      <c r="W2" s="401"/>
      <c r="X2" s="40"/>
      <c r="Y2" s="40"/>
      <c r="Z2" s="40"/>
    </row>
    <row r="3" spans="1:26" ht="15.75" thickBot="1" x14ac:dyDescent="0.3">
      <c r="A3" s="402" t="s">
        <v>752</v>
      </c>
      <c r="B3" s="403"/>
      <c r="C3" s="403"/>
      <c r="D3" s="403"/>
      <c r="E3" s="403"/>
      <c r="F3" s="404"/>
      <c r="G3" s="404"/>
      <c r="H3" s="404"/>
      <c r="I3" s="403"/>
      <c r="J3" s="403"/>
      <c r="K3" s="403"/>
      <c r="L3" s="403"/>
      <c r="M3" s="403"/>
      <c r="N3" s="403"/>
      <c r="O3" s="403"/>
      <c r="P3" s="403"/>
      <c r="Q3" s="403"/>
      <c r="R3" s="403"/>
      <c r="S3" s="403"/>
      <c r="T3" s="403"/>
      <c r="U3" s="403"/>
      <c r="V3" s="403"/>
      <c r="W3" s="405"/>
      <c r="X3" s="40"/>
      <c r="Y3" s="40"/>
      <c r="Z3" s="40"/>
    </row>
    <row r="4" spans="1:26" ht="18" thickTop="1" thickBot="1" x14ac:dyDescent="0.3">
      <c r="A4" s="406" t="s">
        <v>102</v>
      </c>
      <c r="B4" s="407"/>
      <c r="C4" s="407"/>
      <c r="D4" s="407"/>
      <c r="E4" s="407"/>
      <c r="F4" s="407"/>
      <c r="G4" s="407"/>
      <c r="H4" s="407"/>
      <c r="I4" s="408"/>
      <c r="J4" s="41"/>
      <c r="K4" s="409" t="s">
        <v>103</v>
      </c>
      <c r="L4" s="409" t="s">
        <v>104</v>
      </c>
      <c r="M4" s="411" t="s">
        <v>105</v>
      </c>
      <c r="N4" s="411"/>
      <c r="O4" s="409" t="s">
        <v>106</v>
      </c>
      <c r="P4" s="412" t="s">
        <v>107</v>
      </c>
      <c r="Q4" s="413"/>
      <c r="R4" s="413"/>
      <c r="S4" s="414"/>
      <c r="T4" s="415" t="s">
        <v>108</v>
      </c>
      <c r="U4" s="409" t="s">
        <v>109</v>
      </c>
      <c r="V4" s="415" t="s">
        <v>110</v>
      </c>
      <c r="W4" s="409" t="s">
        <v>111</v>
      </c>
      <c r="X4" s="390" t="s">
        <v>112</v>
      </c>
      <c r="Y4" s="392" t="s">
        <v>113</v>
      </c>
      <c r="Z4" s="40"/>
    </row>
    <row r="5" spans="1:26" ht="35.25" thickTop="1" thickBot="1" x14ac:dyDescent="0.3">
      <c r="A5" s="42" t="s">
        <v>114</v>
      </c>
      <c r="B5" s="42" t="s">
        <v>115</v>
      </c>
      <c r="C5" s="43" t="s">
        <v>116</v>
      </c>
      <c r="D5" s="42" t="s">
        <v>117</v>
      </c>
      <c r="E5" s="42" t="s">
        <v>118</v>
      </c>
      <c r="F5" s="42" t="s">
        <v>119</v>
      </c>
      <c r="G5" s="42" t="s">
        <v>120</v>
      </c>
      <c r="H5" s="44" t="s">
        <v>121</v>
      </c>
      <c r="I5" s="45" t="s">
        <v>122</v>
      </c>
      <c r="J5" s="45"/>
      <c r="K5" s="410"/>
      <c r="L5" s="410"/>
      <c r="M5" s="46" t="s">
        <v>123</v>
      </c>
      <c r="N5" s="47" t="s">
        <v>124</v>
      </c>
      <c r="O5" s="410"/>
      <c r="P5" s="48" t="s">
        <v>125</v>
      </c>
      <c r="Q5" s="46" t="s">
        <v>126</v>
      </c>
      <c r="R5" s="46" t="s">
        <v>127</v>
      </c>
      <c r="S5" s="48" t="s">
        <v>128</v>
      </c>
      <c r="T5" s="409"/>
      <c r="U5" s="410"/>
      <c r="V5" s="409"/>
      <c r="W5" s="410"/>
      <c r="X5" s="391"/>
      <c r="Y5" s="393"/>
      <c r="Z5" s="49"/>
    </row>
    <row r="6" spans="1:26" ht="16.5" thickTop="1" thickBot="1" x14ac:dyDescent="0.3">
      <c r="A6" s="50" t="s">
        <v>129</v>
      </c>
      <c r="B6" s="50"/>
      <c r="C6" s="50"/>
      <c r="D6" s="50"/>
      <c r="E6" s="50"/>
      <c r="F6" s="50"/>
      <c r="G6" s="50"/>
      <c r="H6" s="51"/>
      <c r="I6" s="52"/>
      <c r="J6" s="52"/>
      <c r="K6" s="53" t="s">
        <v>130</v>
      </c>
      <c r="L6" s="54">
        <f>+L7+L512+L519+L525+L526</f>
        <v>38687252110.25</v>
      </c>
      <c r="M6" s="54">
        <f>+M7+M512+M519+M525+M526</f>
        <v>16888425542</v>
      </c>
      <c r="N6" s="54">
        <f t="shared" ref="N6:U6" si="0">+N7+N512+N519+N525+N526</f>
        <v>0</v>
      </c>
      <c r="O6" s="54">
        <f>L6+M6-N6</f>
        <v>55575677652.25</v>
      </c>
      <c r="P6" s="54">
        <f>+P7+P512+P519+P525+P526</f>
        <v>10318350323</v>
      </c>
      <c r="Q6" s="54">
        <f>+Q7+Q512+Q519+Q525+Q526</f>
        <v>44592327329.25</v>
      </c>
      <c r="R6" s="54">
        <f t="shared" si="0"/>
        <v>665000000</v>
      </c>
      <c r="S6" s="54">
        <f t="shared" si="0"/>
        <v>0</v>
      </c>
      <c r="T6" s="54">
        <f t="shared" si="0"/>
        <v>19795264395.169998</v>
      </c>
      <c r="U6" s="54">
        <f t="shared" si="0"/>
        <v>14228212459.610001</v>
      </c>
      <c r="V6" s="55">
        <f t="shared" ref="V6:V12" si="1">U6/T6</f>
        <v>0.71876849814047716</v>
      </c>
      <c r="W6" s="54"/>
      <c r="X6" s="56"/>
      <c r="Y6" s="56"/>
      <c r="Z6" s="57"/>
    </row>
    <row r="7" spans="1:26" ht="16.5" thickTop="1" thickBot="1" x14ac:dyDescent="0.3">
      <c r="A7" s="58" t="s">
        <v>129</v>
      </c>
      <c r="B7" s="58" t="s">
        <v>129</v>
      </c>
      <c r="C7" s="58"/>
      <c r="D7" s="58"/>
      <c r="E7" s="58"/>
      <c r="F7" s="58"/>
      <c r="G7" s="58"/>
      <c r="H7" s="59"/>
      <c r="I7" s="60"/>
      <c r="J7" s="60"/>
      <c r="K7" s="61" t="s">
        <v>131</v>
      </c>
      <c r="L7" s="62">
        <f>+L8+L227</f>
        <v>23970000000</v>
      </c>
      <c r="M7" s="62">
        <f>+M8+M227</f>
        <v>0</v>
      </c>
      <c r="N7" s="62">
        <f t="shared" ref="N7:U7" si="2">+N8+N227</f>
        <v>0</v>
      </c>
      <c r="O7" s="62">
        <f>+O8+O227</f>
        <v>23970000000</v>
      </c>
      <c r="P7" s="62">
        <f t="shared" si="2"/>
        <v>7253599323</v>
      </c>
      <c r="Q7" s="62">
        <f t="shared" si="2"/>
        <v>16051400677</v>
      </c>
      <c r="R7" s="62">
        <f t="shared" si="2"/>
        <v>665000000</v>
      </c>
      <c r="S7" s="62">
        <f t="shared" si="2"/>
        <v>0</v>
      </c>
      <c r="T7" s="62">
        <f t="shared" si="2"/>
        <v>18080264395.169998</v>
      </c>
      <c r="U7" s="62">
        <f t="shared" si="2"/>
        <v>12513212459.610001</v>
      </c>
      <c r="V7" s="63">
        <f t="shared" si="1"/>
        <v>0.69209233814925897</v>
      </c>
      <c r="W7" s="62"/>
      <c r="X7" s="64"/>
      <c r="Y7" s="64"/>
      <c r="Z7" s="65"/>
    </row>
    <row r="8" spans="1:26" ht="16.5" thickTop="1" thickBot="1" x14ac:dyDescent="0.3">
      <c r="A8" s="66">
        <v>1</v>
      </c>
      <c r="B8" s="67" t="s">
        <v>129</v>
      </c>
      <c r="C8" s="67" t="s">
        <v>129</v>
      </c>
      <c r="D8" s="67"/>
      <c r="E8" s="67"/>
      <c r="F8" s="67"/>
      <c r="G8" s="67"/>
      <c r="H8" s="68"/>
      <c r="I8" s="68"/>
      <c r="J8" s="68"/>
      <c r="K8" s="69" t="s">
        <v>132</v>
      </c>
      <c r="L8" s="70">
        <f>+L9+L24</f>
        <v>23970000000</v>
      </c>
      <c r="M8" s="70">
        <f t="shared" ref="M8:U8" si="3">+M9+M24</f>
        <v>0</v>
      </c>
      <c r="N8" s="70">
        <f t="shared" si="3"/>
        <v>0</v>
      </c>
      <c r="O8" s="70">
        <f>+O9+O24</f>
        <v>23970000000</v>
      </c>
      <c r="P8" s="70">
        <f t="shared" si="3"/>
        <v>7253599323</v>
      </c>
      <c r="Q8" s="70">
        <f t="shared" si="3"/>
        <v>16051400677</v>
      </c>
      <c r="R8" s="70">
        <f t="shared" si="3"/>
        <v>665000000</v>
      </c>
      <c r="S8" s="70">
        <f t="shared" si="3"/>
        <v>0</v>
      </c>
      <c r="T8" s="70">
        <f t="shared" si="3"/>
        <v>17880833702.549999</v>
      </c>
      <c r="U8" s="70">
        <f t="shared" si="3"/>
        <v>12313781766.99</v>
      </c>
      <c r="V8" s="71">
        <f t="shared" si="1"/>
        <v>0.68865814490707566</v>
      </c>
      <c r="W8" s="70"/>
      <c r="X8" s="72"/>
      <c r="Y8" s="72"/>
      <c r="Z8" s="73"/>
    </row>
    <row r="9" spans="1:26" ht="16.5" thickTop="1" thickBot="1" x14ac:dyDescent="0.3">
      <c r="A9" s="74">
        <v>1</v>
      </c>
      <c r="B9" s="75" t="s">
        <v>129</v>
      </c>
      <c r="C9" s="75" t="s">
        <v>129</v>
      </c>
      <c r="D9" s="75" t="s">
        <v>133</v>
      </c>
      <c r="E9" s="75"/>
      <c r="F9" s="75"/>
      <c r="G9" s="75"/>
      <c r="H9" s="76"/>
      <c r="I9" s="76"/>
      <c r="J9" s="76"/>
      <c r="K9" s="77" t="s">
        <v>134</v>
      </c>
      <c r="L9" s="78">
        <f>+L10</f>
        <v>18000000000</v>
      </c>
      <c r="M9" s="78">
        <f t="shared" ref="M9:U9" si="4">+M10</f>
        <v>0</v>
      </c>
      <c r="N9" s="78">
        <f t="shared" si="4"/>
        <v>0</v>
      </c>
      <c r="O9" s="78">
        <f>+O10</f>
        <v>18000000000</v>
      </c>
      <c r="P9" s="78">
        <f t="shared" si="4"/>
        <v>6068599323</v>
      </c>
      <c r="Q9" s="78">
        <f t="shared" si="4"/>
        <v>11931400677</v>
      </c>
      <c r="R9" s="78">
        <f t="shared" si="4"/>
        <v>0</v>
      </c>
      <c r="S9" s="78">
        <f t="shared" si="4"/>
        <v>0</v>
      </c>
      <c r="T9" s="78">
        <f t="shared" si="4"/>
        <v>10365332953.860001</v>
      </c>
      <c r="U9" s="78">
        <f t="shared" si="4"/>
        <v>10637318690.73</v>
      </c>
      <c r="V9" s="79">
        <f t="shared" si="1"/>
        <v>1.0262399421302442</v>
      </c>
      <c r="W9" s="78"/>
      <c r="X9" s="80"/>
      <c r="Y9" s="80"/>
      <c r="Z9" s="81"/>
    </row>
    <row r="10" spans="1:26" ht="16.5" thickTop="1" thickBot="1" x14ac:dyDescent="0.3">
      <c r="A10" s="82">
        <v>1</v>
      </c>
      <c r="B10" s="83" t="s">
        <v>129</v>
      </c>
      <c r="C10" s="83" t="s">
        <v>129</v>
      </c>
      <c r="D10" s="83" t="s">
        <v>133</v>
      </c>
      <c r="E10" s="83" t="s">
        <v>133</v>
      </c>
      <c r="F10" s="83"/>
      <c r="G10" s="83"/>
      <c r="H10" s="84"/>
      <c r="I10" s="84"/>
      <c r="J10" s="84"/>
      <c r="K10" s="85" t="s">
        <v>135</v>
      </c>
      <c r="L10" s="86">
        <f>+L11+L20</f>
        <v>18000000000</v>
      </c>
      <c r="M10" s="86">
        <f t="shared" ref="M10:U10" si="5">+M11+M20</f>
        <v>0</v>
      </c>
      <c r="N10" s="86">
        <f t="shared" si="5"/>
        <v>0</v>
      </c>
      <c r="O10" s="86">
        <f t="shared" si="5"/>
        <v>18000000000</v>
      </c>
      <c r="P10" s="86">
        <f t="shared" si="5"/>
        <v>6068599323</v>
      </c>
      <c r="Q10" s="86">
        <f t="shared" si="5"/>
        <v>11931400677</v>
      </c>
      <c r="R10" s="86">
        <f t="shared" si="5"/>
        <v>0</v>
      </c>
      <c r="S10" s="86">
        <f t="shared" si="5"/>
        <v>0</v>
      </c>
      <c r="T10" s="86">
        <f t="shared" si="5"/>
        <v>10365332953.860001</v>
      </c>
      <c r="U10" s="86">
        <f t="shared" si="5"/>
        <v>10637318690.73</v>
      </c>
      <c r="V10" s="87">
        <f t="shared" si="1"/>
        <v>1.0262399421302442</v>
      </c>
      <c r="W10" s="86"/>
      <c r="X10" s="88"/>
      <c r="Y10" s="88"/>
      <c r="Z10" s="89"/>
    </row>
    <row r="11" spans="1:26" ht="16.5" thickTop="1" thickBot="1" x14ac:dyDescent="0.3">
      <c r="A11" s="90">
        <v>1</v>
      </c>
      <c r="B11" s="90">
        <v>1</v>
      </c>
      <c r="C11" s="90">
        <v>1</v>
      </c>
      <c r="D11" s="91" t="s">
        <v>133</v>
      </c>
      <c r="E11" s="91" t="s">
        <v>133</v>
      </c>
      <c r="F11" s="91" t="s">
        <v>136</v>
      </c>
      <c r="G11" s="91"/>
      <c r="H11" s="92"/>
      <c r="I11" s="92"/>
      <c r="J11" s="92"/>
      <c r="K11" s="93" t="s">
        <v>137</v>
      </c>
      <c r="L11" s="94">
        <f>+L12+L16</f>
        <v>18000000000</v>
      </c>
      <c r="M11" s="94">
        <f t="shared" ref="M11:U11" si="6">+M12+M16</f>
        <v>0</v>
      </c>
      <c r="N11" s="94">
        <f t="shared" si="6"/>
        <v>0</v>
      </c>
      <c r="O11" s="94">
        <f t="shared" si="6"/>
        <v>18000000000</v>
      </c>
      <c r="P11" s="94">
        <f t="shared" si="6"/>
        <v>6068599323</v>
      </c>
      <c r="Q11" s="94">
        <f t="shared" si="6"/>
        <v>11931400677</v>
      </c>
      <c r="R11" s="94">
        <f t="shared" si="6"/>
        <v>0</v>
      </c>
      <c r="S11" s="94">
        <f t="shared" si="6"/>
        <v>0</v>
      </c>
      <c r="T11" s="94">
        <f t="shared" si="6"/>
        <v>10365332953.860001</v>
      </c>
      <c r="U11" s="94">
        <f t="shared" si="6"/>
        <v>10637318690.73</v>
      </c>
      <c r="V11" s="95">
        <f t="shared" si="1"/>
        <v>1.0262399421302442</v>
      </c>
      <c r="W11" s="94"/>
      <c r="X11" s="96"/>
      <c r="Y11" s="96"/>
      <c r="Z11" s="97"/>
    </row>
    <row r="12" spans="1:26" ht="16.5" thickTop="1" thickBot="1" x14ac:dyDescent="0.3">
      <c r="A12" s="98">
        <v>1</v>
      </c>
      <c r="B12" s="98">
        <v>1</v>
      </c>
      <c r="C12" s="98">
        <v>1</v>
      </c>
      <c r="D12" s="99" t="s">
        <v>133</v>
      </c>
      <c r="E12" s="99" t="s">
        <v>133</v>
      </c>
      <c r="F12" s="99" t="s">
        <v>136</v>
      </c>
      <c r="G12" s="99" t="s">
        <v>133</v>
      </c>
      <c r="H12" s="99"/>
      <c r="I12" s="99"/>
      <c r="J12" s="99"/>
      <c r="K12" s="100" t="s">
        <v>138</v>
      </c>
      <c r="L12" s="101">
        <f>SUBTOTAL(9,L13:L15)</f>
        <v>6000000000</v>
      </c>
      <c r="M12" s="101">
        <f t="shared" ref="M12:U12" si="7">SUBTOTAL(9,M13:M15)</f>
        <v>0</v>
      </c>
      <c r="N12" s="101">
        <f t="shared" si="7"/>
        <v>0</v>
      </c>
      <c r="O12" s="101">
        <f t="shared" si="7"/>
        <v>6000000000</v>
      </c>
      <c r="P12" s="101">
        <f t="shared" si="7"/>
        <v>2040000000</v>
      </c>
      <c r="Q12" s="101">
        <f t="shared" si="7"/>
        <v>3960000000</v>
      </c>
      <c r="R12" s="101">
        <f t="shared" si="7"/>
        <v>0</v>
      </c>
      <c r="S12" s="101">
        <f t="shared" si="7"/>
        <v>0</v>
      </c>
      <c r="T12" s="101">
        <f t="shared" si="7"/>
        <v>2423128214</v>
      </c>
      <c r="U12" s="101">
        <f t="shared" si="7"/>
        <v>2695113950.8699999</v>
      </c>
      <c r="V12" s="102">
        <f t="shared" si="1"/>
        <v>1.1122457059013882</v>
      </c>
      <c r="W12" s="101"/>
      <c r="X12" s="103"/>
      <c r="Y12" s="103"/>
      <c r="Z12" s="104"/>
    </row>
    <row r="13" spans="1:26" ht="16.5" thickTop="1" thickBot="1" x14ac:dyDescent="0.3">
      <c r="A13" s="105">
        <v>1</v>
      </c>
      <c r="B13" s="105">
        <v>1</v>
      </c>
      <c r="C13" s="105">
        <v>1</v>
      </c>
      <c r="D13" s="106" t="s">
        <v>133</v>
      </c>
      <c r="E13" s="106" t="s">
        <v>133</v>
      </c>
      <c r="F13" s="106" t="s">
        <v>136</v>
      </c>
      <c r="G13" s="106" t="s">
        <v>133</v>
      </c>
      <c r="H13" s="106" t="s">
        <v>129</v>
      </c>
      <c r="I13" s="106"/>
      <c r="J13" s="106"/>
      <c r="K13" s="107" t="s">
        <v>139</v>
      </c>
      <c r="L13" s="101">
        <v>4500000000</v>
      </c>
      <c r="M13" s="101">
        <v>0</v>
      </c>
      <c r="N13" s="101"/>
      <c r="O13" s="108">
        <f>+L13+M13-N13</f>
        <v>4500000000</v>
      </c>
      <c r="P13" s="109">
        <f>O13*34%</f>
        <v>1530000000</v>
      </c>
      <c r="Q13" s="109">
        <f>O13*66%</f>
        <v>2970000000</v>
      </c>
      <c r="R13" s="101">
        <v>0</v>
      </c>
      <c r="S13" s="101">
        <v>0</v>
      </c>
      <c r="T13" s="108">
        <v>2304736478</v>
      </c>
      <c r="U13" s="108">
        <v>2053166191.8699999</v>
      </c>
      <c r="V13" s="102">
        <f>U13/T13</f>
        <v>0.89084639891311679</v>
      </c>
      <c r="W13" s="101"/>
      <c r="X13" s="103"/>
      <c r="Y13" s="103"/>
      <c r="Z13" s="40"/>
    </row>
    <row r="14" spans="1:26" ht="16.5" hidden="1" thickTop="1" thickBot="1" x14ac:dyDescent="0.3">
      <c r="A14" s="105">
        <v>1</v>
      </c>
      <c r="B14" s="105">
        <v>1</v>
      </c>
      <c r="C14" s="105">
        <v>1</v>
      </c>
      <c r="D14" s="106" t="s">
        <v>133</v>
      </c>
      <c r="E14" s="106" t="s">
        <v>133</v>
      </c>
      <c r="F14" s="106" t="s">
        <v>136</v>
      </c>
      <c r="G14" s="106" t="s">
        <v>133</v>
      </c>
      <c r="H14" s="106" t="s">
        <v>140</v>
      </c>
      <c r="I14" s="106"/>
      <c r="J14" s="106"/>
      <c r="K14" s="107" t="s">
        <v>141</v>
      </c>
      <c r="L14" s="101">
        <v>0</v>
      </c>
      <c r="M14" s="101"/>
      <c r="N14" s="101"/>
      <c r="O14" s="101">
        <f t="shared" ref="O14:O15" si="8">+L14+M14-N14</f>
        <v>0</v>
      </c>
      <c r="P14" s="101"/>
      <c r="Q14" s="101"/>
      <c r="R14" s="101"/>
      <c r="S14" s="101"/>
      <c r="T14" s="101">
        <v>0</v>
      </c>
      <c r="U14" s="101">
        <v>0</v>
      </c>
      <c r="V14" s="102" t="e">
        <f t="shared" ref="V14:V15" si="9">U14/T14</f>
        <v>#DIV/0!</v>
      </c>
      <c r="W14" s="101"/>
      <c r="X14" s="103"/>
      <c r="Y14" s="103"/>
      <c r="Z14" s="40"/>
    </row>
    <row r="15" spans="1:26" ht="16.5" thickTop="1" thickBot="1" x14ac:dyDescent="0.3">
      <c r="A15" s="105">
        <v>1</v>
      </c>
      <c r="B15" s="105">
        <v>1</v>
      </c>
      <c r="C15" s="105">
        <v>1</v>
      </c>
      <c r="D15" s="106" t="s">
        <v>133</v>
      </c>
      <c r="E15" s="106" t="s">
        <v>133</v>
      </c>
      <c r="F15" s="106" t="s">
        <v>136</v>
      </c>
      <c r="G15" s="106" t="s">
        <v>133</v>
      </c>
      <c r="H15" s="106" t="s">
        <v>142</v>
      </c>
      <c r="I15" s="106"/>
      <c r="J15" s="106"/>
      <c r="K15" s="107" t="s">
        <v>143</v>
      </c>
      <c r="L15" s="101">
        <v>1500000000</v>
      </c>
      <c r="M15" s="101"/>
      <c r="N15" s="101"/>
      <c r="O15" s="101">
        <f t="shared" si="8"/>
        <v>1500000000</v>
      </c>
      <c r="P15" s="101">
        <f>O15*34%</f>
        <v>510000000.00000006</v>
      </c>
      <c r="Q15" s="101">
        <f>O15*66%</f>
        <v>990000000</v>
      </c>
      <c r="R15" s="101"/>
      <c r="S15" s="101"/>
      <c r="T15" s="101">
        <v>118391736</v>
      </c>
      <c r="U15" s="101">
        <v>641947759</v>
      </c>
      <c r="V15" s="102">
        <f t="shared" si="9"/>
        <v>5.4222345299506376</v>
      </c>
      <c r="W15" s="101"/>
      <c r="X15" s="103"/>
      <c r="Y15" s="103"/>
      <c r="Z15" s="40"/>
    </row>
    <row r="16" spans="1:26" ht="16.5" thickTop="1" thickBot="1" x14ac:dyDescent="0.3">
      <c r="A16" s="98">
        <v>1</v>
      </c>
      <c r="B16" s="98">
        <v>1</v>
      </c>
      <c r="C16" s="98">
        <v>1</v>
      </c>
      <c r="D16" s="99" t="s">
        <v>133</v>
      </c>
      <c r="E16" s="99" t="s">
        <v>133</v>
      </c>
      <c r="F16" s="99" t="s">
        <v>136</v>
      </c>
      <c r="G16" s="99" t="s">
        <v>144</v>
      </c>
      <c r="H16" s="99"/>
      <c r="I16" s="99"/>
      <c r="J16" s="99"/>
      <c r="K16" s="100" t="s">
        <v>145</v>
      </c>
      <c r="L16" s="101">
        <f>SUBTOTAL(9,L17:L19)</f>
        <v>12000000000</v>
      </c>
      <c r="M16" s="101">
        <f t="shared" ref="M16:U16" si="10">SUBTOTAL(9,M17:M19)</f>
        <v>0</v>
      </c>
      <c r="N16" s="101">
        <f t="shared" si="10"/>
        <v>0</v>
      </c>
      <c r="O16" s="101">
        <f t="shared" si="10"/>
        <v>12000000000</v>
      </c>
      <c r="P16" s="101">
        <f t="shared" si="10"/>
        <v>4028599323</v>
      </c>
      <c r="Q16" s="101">
        <f t="shared" si="10"/>
        <v>7971400677</v>
      </c>
      <c r="R16" s="101">
        <f t="shared" si="10"/>
        <v>0</v>
      </c>
      <c r="S16" s="101">
        <f t="shared" si="10"/>
        <v>0</v>
      </c>
      <c r="T16" s="101">
        <f t="shared" si="10"/>
        <v>7942204739.8599997</v>
      </c>
      <c r="U16" s="101">
        <f t="shared" si="10"/>
        <v>7942204739.8599997</v>
      </c>
      <c r="V16" s="102">
        <f>U16/T16</f>
        <v>1</v>
      </c>
      <c r="W16" s="101"/>
      <c r="X16" s="103"/>
      <c r="Y16" s="103"/>
      <c r="Z16" s="110"/>
    </row>
    <row r="17" spans="1:26" ht="16.5" thickTop="1" thickBot="1" x14ac:dyDescent="0.3">
      <c r="A17" s="105">
        <v>1</v>
      </c>
      <c r="B17" s="105">
        <v>1</v>
      </c>
      <c r="C17" s="105">
        <v>1</v>
      </c>
      <c r="D17" s="106" t="s">
        <v>133</v>
      </c>
      <c r="E17" s="106" t="s">
        <v>133</v>
      </c>
      <c r="F17" s="106" t="s">
        <v>136</v>
      </c>
      <c r="G17" s="106" t="s">
        <v>144</v>
      </c>
      <c r="H17" s="106" t="s">
        <v>129</v>
      </c>
      <c r="I17" s="106"/>
      <c r="J17" s="106"/>
      <c r="K17" s="107" t="s">
        <v>146</v>
      </c>
      <c r="L17" s="108">
        <v>8500000000</v>
      </c>
      <c r="M17" s="108"/>
      <c r="N17" s="108"/>
      <c r="O17" s="101">
        <f>+L17+M17-N17</f>
        <v>8500000000</v>
      </c>
      <c r="P17" s="108">
        <v>2838599323</v>
      </c>
      <c r="Q17" s="108">
        <v>5661400677</v>
      </c>
      <c r="R17" s="108"/>
      <c r="S17" s="108"/>
      <c r="T17" s="108">
        <v>7942204739.8599997</v>
      </c>
      <c r="U17" s="108">
        <v>7942204739.8599997</v>
      </c>
      <c r="V17" s="102">
        <f t="shared" ref="V17:V19" si="11">U17/T17</f>
        <v>1</v>
      </c>
      <c r="W17" s="108"/>
      <c r="X17" s="103"/>
      <c r="Y17" s="103"/>
      <c r="Z17" s="40"/>
    </row>
    <row r="18" spans="1:26" ht="16.5" hidden="1" thickTop="1" thickBot="1" x14ac:dyDescent="0.3">
      <c r="A18" s="105">
        <v>1</v>
      </c>
      <c r="B18" s="105">
        <v>1</v>
      </c>
      <c r="C18" s="105">
        <v>1</v>
      </c>
      <c r="D18" s="106" t="s">
        <v>133</v>
      </c>
      <c r="E18" s="106" t="s">
        <v>133</v>
      </c>
      <c r="F18" s="106" t="s">
        <v>136</v>
      </c>
      <c r="G18" s="106" t="s">
        <v>144</v>
      </c>
      <c r="H18" s="106" t="s">
        <v>140</v>
      </c>
      <c r="I18" s="106"/>
      <c r="J18" s="106"/>
      <c r="K18" s="107" t="s">
        <v>147</v>
      </c>
      <c r="L18" s="108"/>
      <c r="M18" s="108"/>
      <c r="N18" s="108"/>
      <c r="O18" s="101">
        <f>+L18+M18-N18</f>
        <v>0</v>
      </c>
      <c r="P18" s="108"/>
      <c r="Q18" s="108"/>
      <c r="R18" s="108"/>
      <c r="S18" s="108"/>
      <c r="T18" s="108"/>
      <c r="U18" s="108"/>
      <c r="V18" s="102" t="e">
        <f t="shared" si="11"/>
        <v>#DIV/0!</v>
      </c>
      <c r="W18" s="108"/>
      <c r="X18" s="103"/>
      <c r="Y18" s="103"/>
      <c r="Z18" s="40"/>
    </row>
    <row r="19" spans="1:26" ht="16.5" thickTop="1" thickBot="1" x14ac:dyDescent="0.3">
      <c r="A19" s="105">
        <v>1</v>
      </c>
      <c r="B19" s="105">
        <v>1</v>
      </c>
      <c r="C19" s="105">
        <v>1</v>
      </c>
      <c r="D19" s="106" t="s">
        <v>133</v>
      </c>
      <c r="E19" s="106" t="s">
        <v>133</v>
      </c>
      <c r="F19" s="106" t="s">
        <v>136</v>
      </c>
      <c r="G19" s="106" t="s">
        <v>144</v>
      </c>
      <c r="H19" s="106" t="s">
        <v>142</v>
      </c>
      <c r="I19" s="106"/>
      <c r="J19" s="106"/>
      <c r="K19" s="107" t="s">
        <v>148</v>
      </c>
      <c r="L19" s="108">
        <v>3500000000</v>
      </c>
      <c r="M19" s="108"/>
      <c r="N19" s="108"/>
      <c r="O19" s="101">
        <f>+L19+M19-N19</f>
        <v>3500000000</v>
      </c>
      <c r="P19" s="108">
        <f>O19*34%</f>
        <v>1190000000</v>
      </c>
      <c r="Q19" s="108">
        <f>O19*66%</f>
        <v>2310000000</v>
      </c>
      <c r="R19" s="108"/>
      <c r="S19" s="108"/>
      <c r="T19" s="108"/>
      <c r="U19" s="108"/>
      <c r="V19" s="102" t="e">
        <f t="shared" si="11"/>
        <v>#DIV/0!</v>
      </c>
      <c r="W19" s="108"/>
      <c r="X19" s="103"/>
      <c r="Y19" s="103"/>
      <c r="Z19" s="40"/>
    </row>
    <row r="20" spans="1:26" ht="16.5" hidden="1" thickTop="1" thickBot="1" x14ac:dyDescent="0.3">
      <c r="A20" s="98">
        <v>1</v>
      </c>
      <c r="B20" s="98">
        <v>1</v>
      </c>
      <c r="C20" s="98">
        <v>1</v>
      </c>
      <c r="D20" s="99" t="s">
        <v>133</v>
      </c>
      <c r="E20" s="99" t="s">
        <v>133</v>
      </c>
      <c r="F20" s="99" t="s">
        <v>149</v>
      </c>
      <c r="G20" s="111"/>
      <c r="H20" s="99"/>
      <c r="I20" s="99"/>
      <c r="J20" s="99"/>
      <c r="K20" s="100" t="s">
        <v>150</v>
      </c>
      <c r="L20" s="101">
        <f>SUBTOTAL(9,L21:L23)</f>
        <v>0</v>
      </c>
      <c r="M20" s="101">
        <f t="shared" ref="M20:V20" si="12">SUBTOTAL(9,M21:M23)</f>
        <v>0</v>
      </c>
      <c r="N20" s="101">
        <f t="shared" si="12"/>
        <v>0</v>
      </c>
      <c r="O20" s="101">
        <f t="shared" si="12"/>
        <v>0</v>
      </c>
      <c r="P20" s="101">
        <f t="shared" si="12"/>
        <v>0</v>
      </c>
      <c r="Q20" s="101">
        <f t="shared" si="12"/>
        <v>0</v>
      </c>
      <c r="R20" s="101">
        <f t="shared" si="12"/>
        <v>0</v>
      </c>
      <c r="S20" s="101">
        <f t="shared" si="12"/>
        <v>0</v>
      </c>
      <c r="T20" s="101">
        <f t="shared" si="12"/>
        <v>0</v>
      </c>
      <c r="U20" s="101">
        <f t="shared" si="12"/>
        <v>0</v>
      </c>
      <c r="V20" s="101">
        <f t="shared" si="12"/>
        <v>0</v>
      </c>
      <c r="W20" s="101">
        <f t="shared" ref="W20:W76" si="13">SUBTOTAL(9,P20:S20)</f>
        <v>0</v>
      </c>
      <c r="X20" s="103"/>
      <c r="Y20" s="103"/>
      <c r="Z20" s="110">
        <f t="shared" ref="Z20:Z76" si="14">W20-O20</f>
        <v>0</v>
      </c>
    </row>
    <row r="21" spans="1:26" ht="16.5" hidden="1" thickTop="1" thickBot="1" x14ac:dyDescent="0.3">
      <c r="A21" s="105">
        <v>1</v>
      </c>
      <c r="B21" s="105">
        <v>1</v>
      </c>
      <c r="C21" s="105">
        <v>1</v>
      </c>
      <c r="D21" s="106" t="s">
        <v>133</v>
      </c>
      <c r="E21" s="106" t="s">
        <v>133</v>
      </c>
      <c r="F21" s="106" t="s">
        <v>149</v>
      </c>
      <c r="G21" s="112">
        <v>1</v>
      </c>
      <c r="H21" s="106"/>
      <c r="I21" s="106"/>
      <c r="J21" s="106"/>
      <c r="K21" s="107" t="s">
        <v>151</v>
      </c>
      <c r="L21" s="108"/>
      <c r="M21" s="108"/>
      <c r="N21" s="108"/>
      <c r="O21" s="101">
        <f>+L21+M21-N21</f>
        <v>0</v>
      </c>
      <c r="P21" s="108"/>
      <c r="Q21" s="108"/>
      <c r="R21" s="108"/>
      <c r="S21" s="108"/>
      <c r="T21" s="108"/>
      <c r="U21" s="108"/>
      <c r="V21" s="108"/>
      <c r="W21" s="108">
        <f t="shared" si="13"/>
        <v>0</v>
      </c>
      <c r="X21" s="103"/>
      <c r="Y21" s="103"/>
      <c r="Z21" s="40">
        <f t="shared" si="14"/>
        <v>0</v>
      </c>
    </row>
    <row r="22" spans="1:26" ht="24" hidden="1" thickTop="1" thickBot="1" x14ac:dyDescent="0.3">
      <c r="A22" s="105">
        <v>1</v>
      </c>
      <c r="B22" s="105">
        <v>1</v>
      </c>
      <c r="C22" s="105">
        <v>1</v>
      </c>
      <c r="D22" s="106" t="s">
        <v>133</v>
      </c>
      <c r="E22" s="106" t="s">
        <v>133</v>
      </c>
      <c r="F22" s="106" t="s">
        <v>149</v>
      </c>
      <c r="G22" s="112">
        <v>2</v>
      </c>
      <c r="H22" s="106"/>
      <c r="I22" s="106"/>
      <c r="J22" s="106"/>
      <c r="K22" s="107" t="s">
        <v>152</v>
      </c>
      <c r="L22" s="108"/>
      <c r="M22" s="108"/>
      <c r="N22" s="108"/>
      <c r="O22" s="101">
        <f>+L22+M22-N22</f>
        <v>0</v>
      </c>
      <c r="P22" s="108"/>
      <c r="Q22" s="108"/>
      <c r="R22" s="108"/>
      <c r="S22" s="108"/>
      <c r="T22" s="108"/>
      <c r="U22" s="108"/>
      <c r="V22" s="108"/>
      <c r="W22" s="108">
        <f t="shared" si="13"/>
        <v>0</v>
      </c>
      <c r="X22" s="103"/>
      <c r="Y22" s="103"/>
      <c r="Z22" s="40">
        <f t="shared" si="14"/>
        <v>0</v>
      </c>
    </row>
    <row r="23" spans="1:26" ht="24" hidden="1" thickTop="1" thickBot="1" x14ac:dyDescent="0.3">
      <c r="A23" s="105">
        <v>1</v>
      </c>
      <c r="B23" s="105">
        <v>1</v>
      </c>
      <c r="C23" s="105">
        <v>1</v>
      </c>
      <c r="D23" s="106" t="s">
        <v>133</v>
      </c>
      <c r="E23" s="106" t="s">
        <v>133</v>
      </c>
      <c r="F23" s="106" t="s">
        <v>149</v>
      </c>
      <c r="G23" s="112">
        <v>3</v>
      </c>
      <c r="H23" s="106"/>
      <c r="I23" s="106"/>
      <c r="J23" s="106"/>
      <c r="K23" s="107" t="s">
        <v>153</v>
      </c>
      <c r="L23" s="108"/>
      <c r="M23" s="108"/>
      <c r="N23" s="108"/>
      <c r="O23" s="101">
        <f>+L23+M23-N23</f>
        <v>0</v>
      </c>
      <c r="P23" s="108"/>
      <c r="Q23" s="108"/>
      <c r="R23" s="108"/>
      <c r="S23" s="108"/>
      <c r="T23" s="108"/>
      <c r="U23" s="108"/>
      <c r="V23" s="108"/>
      <c r="W23" s="108">
        <f t="shared" si="13"/>
        <v>0</v>
      </c>
      <c r="X23" s="103"/>
      <c r="Y23" s="103"/>
      <c r="Z23" s="40">
        <f t="shared" si="14"/>
        <v>0</v>
      </c>
    </row>
    <row r="24" spans="1:26" ht="16.5" thickTop="1" thickBot="1" x14ac:dyDescent="0.3">
      <c r="A24" s="74">
        <v>1</v>
      </c>
      <c r="B24" s="75" t="s">
        <v>129</v>
      </c>
      <c r="C24" s="75" t="s">
        <v>129</v>
      </c>
      <c r="D24" s="75" t="s">
        <v>144</v>
      </c>
      <c r="E24" s="75"/>
      <c r="F24" s="75"/>
      <c r="G24" s="113"/>
      <c r="H24" s="76"/>
      <c r="I24" s="76"/>
      <c r="J24" s="76"/>
      <c r="K24" s="77" t="s">
        <v>154</v>
      </c>
      <c r="L24" s="78">
        <f>+L25+L36+L77+L101+L187</f>
        <v>5970000000</v>
      </c>
      <c r="M24" s="78">
        <f>+M25+M36+M77+M101+M187</f>
        <v>0</v>
      </c>
      <c r="N24" s="78">
        <f t="shared" ref="N24:U24" si="15">+N25+N36+N77+N101+N187</f>
        <v>0</v>
      </c>
      <c r="O24" s="78">
        <f t="shared" si="15"/>
        <v>5970000000</v>
      </c>
      <c r="P24" s="78">
        <f t="shared" si="15"/>
        <v>1185000000</v>
      </c>
      <c r="Q24" s="78">
        <f t="shared" si="15"/>
        <v>4120000000</v>
      </c>
      <c r="R24" s="78">
        <f>+R25+R36+R77+R101+R187</f>
        <v>665000000</v>
      </c>
      <c r="S24" s="78">
        <f t="shared" si="15"/>
        <v>0</v>
      </c>
      <c r="T24" s="78">
        <f t="shared" si="15"/>
        <v>7515500748.6899996</v>
      </c>
      <c r="U24" s="78">
        <f t="shared" si="15"/>
        <v>1676463076.26</v>
      </c>
      <c r="V24" s="79">
        <f t="shared" ref="V24:V28" si="16">U24/T24</f>
        <v>0.22306738197747081</v>
      </c>
      <c r="W24" s="78"/>
      <c r="X24" s="80"/>
      <c r="Y24" s="80"/>
      <c r="Z24" s="81"/>
    </row>
    <row r="25" spans="1:26" ht="16.5" thickTop="1" thickBot="1" x14ac:dyDescent="0.3">
      <c r="A25" s="114">
        <v>1</v>
      </c>
      <c r="B25" s="84" t="s">
        <v>129</v>
      </c>
      <c r="C25" s="84" t="s">
        <v>129</v>
      </c>
      <c r="D25" s="84" t="s">
        <v>144</v>
      </c>
      <c r="E25" s="84" t="s">
        <v>133</v>
      </c>
      <c r="F25" s="84"/>
      <c r="G25" s="115"/>
      <c r="H25" s="84"/>
      <c r="I25" s="84"/>
      <c r="J25" s="84"/>
      <c r="K25" s="85" t="s">
        <v>155</v>
      </c>
      <c r="L25" s="86">
        <f>+L26</f>
        <v>900000000</v>
      </c>
      <c r="M25" s="86">
        <f t="shared" ref="M25:U26" si="17">+M26</f>
        <v>0</v>
      </c>
      <c r="N25" s="86">
        <f t="shared" si="17"/>
        <v>0</v>
      </c>
      <c r="O25" s="86">
        <f t="shared" si="17"/>
        <v>900000000</v>
      </c>
      <c r="P25" s="86">
        <f t="shared" si="17"/>
        <v>90000000</v>
      </c>
      <c r="Q25" s="86">
        <f t="shared" si="17"/>
        <v>630000000</v>
      </c>
      <c r="R25" s="86">
        <f t="shared" si="17"/>
        <v>180000000</v>
      </c>
      <c r="S25" s="86">
        <f t="shared" si="17"/>
        <v>0</v>
      </c>
      <c r="T25" s="86">
        <f t="shared" si="17"/>
        <v>121764984</v>
      </c>
      <c r="U25" s="86">
        <f t="shared" si="17"/>
        <v>121764984</v>
      </c>
      <c r="V25" s="87">
        <f t="shared" si="16"/>
        <v>1</v>
      </c>
      <c r="W25" s="86"/>
      <c r="X25" s="88"/>
      <c r="Y25" s="88"/>
      <c r="Z25" s="89"/>
    </row>
    <row r="26" spans="1:26" ht="16.5" thickTop="1" thickBot="1" x14ac:dyDescent="0.3">
      <c r="A26" s="116">
        <v>1</v>
      </c>
      <c r="B26" s="92" t="s">
        <v>129</v>
      </c>
      <c r="C26" s="92" t="s">
        <v>129</v>
      </c>
      <c r="D26" s="92" t="s">
        <v>144</v>
      </c>
      <c r="E26" s="92" t="s">
        <v>133</v>
      </c>
      <c r="F26" s="92" t="s">
        <v>156</v>
      </c>
      <c r="G26" s="117"/>
      <c r="H26" s="92"/>
      <c r="I26" s="92"/>
      <c r="J26" s="92"/>
      <c r="K26" s="93" t="s">
        <v>157</v>
      </c>
      <c r="L26" s="94">
        <f>+L27</f>
        <v>900000000</v>
      </c>
      <c r="M26" s="94">
        <f t="shared" si="17"/>
        <v>0</v>
      </c>
      <c r="N26" s="94">
        <f t="shared" si="17"/>
        <v>0</v>
      </c>
      <c r="O26" s="94">
        <f t="shared" si="17"/>
        <v>900000000</v>
      </c>
      <c r="P26" s="94">
        <f t="shared" si="17"/>
        <v>90000000</v>
      </c>
      <c r="Q26" s="94">
        <f t="shared" si="17"/>
        <v>630000000</v>
      </c>
      <c r="R26" s="94">
        <f t="shared" si="17"/>
        <v>180000000</v>
      </c>
      <c r="S26" s="94">
        <f t="shared" si="17"/>
        <v>0</v>
      </c>
      <c r="T26" s="94">
        <f t="shared" si="17"/>
        <v>121764984</v>
      </c>
      <c r="U26" s="94">
        <f t="shared" si="17"/>
        <v>121764984</v>
      </c>
      <c r="V26" s="95">
        <f t="shared" si="16"/>
        <v>1</v>
      </c>
      <c r="W26" s="94"/>
      <c r="X26" s="96"/>
      <c r="Y26" s="96"/>
      <c r="Z26" s="97"/>
    </row>
    <row r="27" spans="1:26" ht="16.5" thickTop="1" thickBot="1" x14ac:dyDescent="0.3">
      <c r="A27" s="98">
        <v>1</v>
      </c>
      <c r="B27" s="99" t="s">
        <v>129</v>
      </c>
      <c r="C27" s="99" t="s">
        <v>129</v>
      </c>
      <c r="D27" s="99" t="s">
        <v>144</v>
      </c>
      <c r="E27" s="99" t="s">
        <v>133</v>
      </c>
      <c r="F27" s="99" t="s">
        <v>156</v>
      </c>
      <c r="G27" s="111">
        <v>64</v>
      </c>
      <c r="H27" s="99"/>
      <c r="I27" s="99"/>
      <c r="J27" s="99"/>
      <c r="K27" s="100" t="s">
        <v>158</v>
      </c>
      <c r="L27" s="101">
        <f>+L28+L32</f>
        <v>900000000</v>
      </c>
      <c r="M27" s="101">
        <f t="shared" ref="M27:U27" si="18">+M28+M32</f>
        <v>0</v>
      </c>
      <c r="N27" s="101">
        <f t="shared" si="18"/>
        <v>0</v>
      </c>
      <c r="O27" s="101">
        <f t="shared" si="18"/>
        <v>900000000</v>
      </c>
      <c r="P27" s="101">
        <f t="shared" si="18"/>
        <v>90000000</v>
      </c>
      <c r="Q27" s="101">
        <f t="shared" si="18"/>
        <v>630000000</v>
      </c>
      <c r="R27" s="101">
        <f t="shared" si="18"/>
        <v>180000000</v>
      </c>
      <c r="S27" s="101">
        <f t="shared" si="18"/>
        <v>0</v>
      </c>
      <c r="T27" s="101">
        <f t="shared" si="18"/>
        <v>121764984</v>
      </c>
      <c r="U27" s="101">
        <f t="shared" si="18"/>
        <v>121764984</v>
      </c>
      <c r="V27" s="102">
        <f t="shared" si="16"/>
        <v>1</v>
      </c>
      <c r="W27" s="101"/>
      <c r="X27" s="103"/>
      <c r="Y27" s="103"/>
      <c r="Z27" s="110"/>
    </row>
    <row r="28" spans="1:26" ht="24" thickTop="1" thickBot="1" x14ac:dyDescent="0.3">
      <c r="A28" s="98">
        <v>1</v>
      </c>
      <c r="B28" s="99" t="s">
        <v>129</v>
      </c>
      <c r="C28" s="99" t="s">
        <v>129</v>
      </c>
      <c r="D28" s="99" t="s">
        <v>144</v>
      </c>
      <c r="E28" s="99" t="s">
        <v>133</v>
      </c>
      <c r="F28" s="99" t="s">
        <v>156</v>
      </c>
      <c r="G28" s="111">
        <v>64</v>
      </c>
      <c r="H28" s="99" t="s">
        <v>133</v>
      </c>
      <c r="I28" s="99"/>
      <c r="J28" s="99"/>
      <c r="K28" s="100" t="s">
        <v>159</v>
      </c>
      <c r="L28" s="101">
        <f>SUBTOTAL(9,L29:L31)</f>
        <v>900000000</v>
      </c>
      <c r="M28" s="101">
        <f t="shared" ref="M28:U28" si="19">SUBTOTAL(9,M29:M31)</f>
        <v>0</v>
      </c>
      <c r="N28" s="101">
        <f t="shared" si="19"/>
        <v>0</v>
      </c>
      <c r="O28" s="101">
        <f t="shared" si="19"/>
        <v>900000000</v>
      </c>
      <c r="P28" s="101">
        <f t="shared" si="19"/>
        <v>90000000</v>
      </c>
      <c r="Q28" s="101">
        <f t="shared" si="19"/>
        <v>630000000</v>
      </c>
      <c r="R28" s="101">
        <f>R29</f>
        <v>180000000</v>
      </c>
      <c r="S28" s="101">
        <f t="shared" si="19"/>
        <v>0</v>
      </c>
      <c r="T28" s="101">
        <f t="shared" si="19"/>
        <v>121764984</v>
      </c>
      <c r="U28" s="101">
        <f t="shared" si="19"/>
        <v>121764984</v>
      </c>
      <c r="V28" s="102">
        <f t="shared" si="16"/>
        <v>1</v>
      </c>
      <c r="W28" s="101"/>
      <c r="X28" s="103"/>
      <c r="Y28" s="103"/>
      <c r="Z28" s="110"/>
    </row>
    <row r="29" spans="1:26" ht="24" thickTop="1" thickBot="1" x14ac:dyDescent="0.3">
      <c r="A29" s="105">
        <v>1</v>
      </c>
      <c r="B29" s="106" t="s">
        <v>129</v>
      </c>
      <c r="C29" s="106" t="s">
        <v>129</v>
      </c>
      <c r="D29" s="106" t="s">
        <v>144</v>
      </c>
      <c r="E29" s="106" t="s">
        <v>133</v>
      </c>
      <c r="F29" s="106" t="s">
        <v>156</v>
      </c>
      <c r="G29" s="112">
        <v>64</v>
      </c>
      <c r="H29" s="106" t="s">
        <v>133</v>
      </c>
      <c r="I29" s="106" t="s">
        <v>129</v>
      </c>
      <c r="J29" s="106"/>
      <c r="K29" s="107" t="s">
        <v>160</v>
      </c>
      <c r="L29" s="108">
        <v>900000000</v>
      </c>
      <c r="M29" s="108"/>
      <c r="N29" s="108"/>
      <c r="O29" s="108">
        <f>+L29+M29-N29</f>
        <v>900000000</v>
      </c>
      <c r="P29" s="108">
        <f>O29*10%</f>
        <v>90000000</v>
      </c>
      <c r="Q29" s="108">
        <f>O29*70%</f>
        <v>630000000</v>
      </c>
      <c r="R29" s="108">
        <f>O29*20%</f>
        <v>180000000</v>
      </c>
      <c r="S29" s="108">
        <v>0</v>
      </c>
      <c r="T29" s="108">
        <v>121764984</v>
      </c>
      <c r="U29" s="108">
        <v>121764984</v>
      </c>
      <c r="V29" s="102">
        <f>U29/T29</f>
        <v>1</v>
      </c>
      <c r="W29" s="108"/>
      <c r="X29" s="103"/>
      <c r="Y29" s="103"/>
      <c r="Z29" s="40"/>
    </row>
    <row r="30" spans="1:26" ht="24" hidden="1" thickTop="1" thickBot="1" x14ac:dyDescent="0.3">
      <c r="A30" s="105">
        <v>1</v>
      </c>
      <c r="B30" s="106" t="s">
        <v>129</v>
      </c>
      <c r="C30" s="106" t="s">
        <v>129</v>
      </c>
      <c r="D30" s="106" t="s">
        <v>144</v>
      </c>
      <c r="E30" s="106" t="s">
        <v>133</v>
      </c>
      <c r="F30" s="106" t="s">
        <v>156</v>
      </c>
      <c r="G30" s="112">
        <v>64</v>
      </c>
      <c r="H30" s="106" t="s">
        <v>133</v>
      </c>
      <c r="I30" s="106" t="s">
        <v>140</v>
      </c>
      <c r="J30" s="106"/>
      <c r="K30" s="107" t="s">
        <v>161</v>
      </c>
      <c r="L30" s="108"/>
      <c r="M30" s="108"/>
      <c r="N30" s="108"/>
      <c r="O30" s="101">
        <f>+L30+M30-N30</f>
        <v>0</v>
      </c>
      <c r="P30" s="108"/>
      <c r="Q30" s="108"/>
      <c r="R30" s="108"/>
      <c r="S30" s="108"/>
      <c r="T30" s="108"/>
      <c r="U30" s="108"/>
      <c r="V30" s="108"/>
      <c r="W30" s="108">
        <f t="shared" si="13"/>
        <v>0</v>
      </c>
      <c r="X30" s="103"/>
      <c r="Y30" s="103"/>
      <c r="Z30" s="40">
        <f t="shared" si="14"/>
        <v>0</v>
      </c>
    </row>
    <row r="31" spans="1:26" ht="24" hidden="1" thickTop="1" thickBot="1" x14ac:dyDescent="0.3">
      <c r="A31" s="105">
        <v>1</v>
      </c>
      <c r="B31" s="106" t="s">
        <v>129</v>
      </c>
      <c r="C31" s="106" t="s">
        <v>129</v>
      </c>
      <c r="D31" s="106" t="s">
        <v>144</v>
      </c>
      <c r="E31" s="106" t="s">
        <v>133</v>
      </c>
      <c r="F31" s="106" t="s">
        <v>156</v>
      </c>
      <c r="G31" s="112">
        <v>64</v>
      </c>
      <c r="H31" s="106" t="s">
        <v>133</v>
      </c>
      <c r="I31" s="106" t="s">
        <v>142</v>
      </c>
      <c r="J31" s="106"/>
      <c r="K31" s="107" t="s">
        <v>162</v>
      </c>
      <c r="L31" s="108"/>
      <c r="M31" s="108"/>
      <c r="N31" s="108"/>
      <c r="O31" s="101">
        <f>+L31+M31-N31</f>
        <v>0</v>
      </c>
      <c r="P31" s="108"/>
      <c r="Q31" s="108"/>
      <c r="R31" s="108"/>
      <c r="S31" s="108"/>
      <c r="T31" s="108"/>
      <c r="U31" s="108"/>
      <c r="V31" s="108"/>
      <c r="W31" s="108">
        <f t="shared" si="13"/>
        <v>0</v>
      </c>
      <c r="X31" s="103"/>
      <c r="Y31" s="103"/>
      <c r="Z31" s="40">
        <f t="shared" si="14"/>
        <v>0</v>
      </c>
    </row>
    <row r="32" spans="1:26" ht="24" hidden="1" thickTop="1" thickBot="1" x14ac:dyDescent="0.3">
      <c r="A32" s="98">
        <v>1</v>
      </c>
      <c r="B32" s="99" t="s">
        <v>129</v>
      </c>
      <c r="C32" s="99" t="s">
        <v>129</v>
      </c>
      <c r="D32" s="99" t="s">
        <v>144</v>
      </c>
      <c r="E32" s="99" t="s">
        <v>133</v>
      </c>
      <c r="F32" s="99" t="s">
        <v>156</v>
      </c>
      <c r="G32" s="111">
        <v>64</v>
      </c>
      <c r="H32" s="99" t="s">
        <v>144</v>
      </c>
      <c r="I32" s="99"/>
      <c r="J32" s="99"/>
      <c r="K32" s="100" t="s">
        <v>163</v>
      </c>
      <c r="L32" s="101">
        <f>SUBTOTAL(9,L33:L35)</f>
        <v>0</v>
      </c>
      <c r="M32" s="101">
        <f t="shared" ref="M32:V32" si="20">SUBTOTAL(9,M33:M35)</f>
        <v>0</v>
      </c>
      <c r="N32" s="101">
        <f t="shared" si="20"/>
        <v>0</v>
      </c>
      <c r="O32" s="101">
        <f t="shared" si="20"/>
        <v>0</v>
      </c>
      <c r="P32" s="101">
        <f t="shared" si="20"/>
        <v>0</v>
      </c>
      <c r="Q32" s="101">
        <f t="shared" si="20"/>
        <v>0</v>
      </c>
      <c r="R32" s="101">
        <f t="shared" si="20"/>
        <v>0</v>
      </c>
      <c r="S32" s="101">
        <f t="shared" si="20"/>
        <v>0</v>
      </c>
      <c r="T32" s="101">
        <f t="shared" si="20"/>
        <v>0</v>
      </c>
      <c r="U32" s="101">
        <f t="shared" si="20"/>
        <v>0</v>
      </c>
      <c r="V32" s="101">
        <f t="shared" si="20"/>
        <v>0</v>
      </c>
      <c r="W32" s="101">
        <f t="shared" si="13"/>
        <v>0</v>
      </c>
      <c r="X32" s="103"/>
      <c r="Y32" s="103"/>
      <c r="Z32" s="110">
        <f t="shared" si="14"/>
        <v>0</v>
      </c>
    </row>
    <row r="33" spans="1:26" ht="24" hidden="1" thickTop="1" thickBot="1" x14ac:dyDescent="0.3">
      <c r="A33" s="105">
        <v>1</v>
      </c>
      <c r="B33" s="106" t="s">
        <v>129</v>
      </c>
      <c r="C33" s="106" t="s">
        <v>129</v>
      </c>
      <c r="D33" s="106" t="s">
        <v>144</v>
      </c>
      <c r="E33" s="106" t="s">
        <v>133</v>
      </c>
      <c r="F33" s="106" t="s">
        <v>156</v>
      </c>
      <c r="G33" s="112">
        <v>64</v>
      </c>
      <c r="H33" s="106" t="s">
        <v>144</v>
      </c>
      <c r="I33" s="106" t="s">
        <v>129</v>
      </c>
      <c r="J33" s="106"/>
      <c r="K33" s="107" t="s">
        <v>164</v>
      </c>
      <c r="L33" s="108"/>
      <c r="M33" s="108"/>
      <c r="N33" s="108"/>
      <c r="O33" s="101">
        <f>+L33+M33-N33</f>
        <v>0</v>
      </c>
      <c r="P33" s="108"/>
      <c r="Q33" s="108"/>
      <c r="R33" s="108"/>
      <c r="S33" s="108"/>
      <c r="T33" s="108"/>
      <c r="U33" s="108"/>
      <c r="V33" s="108"/>
      <c r="W33" s="108">
        <f t="shared" si="13"/>
        <v>0</v>
      </c>
      <c r="X33" s="103"/>
      <c r="Y33" s="103"/>
      <c r="Z33" s="40">
        <f t="shared" si="14"/>
        <v>0</v>
      </c>
    </row>
    <row r="34" spans="1:26" ht="24" hidden="1" thickTop="1" thickBot="1" x14ac:dyDescent="0.3">
      <c r="A34" s="105">
        <v>1</v>
      </c>
      <c r="B34" s="106" t="s">
        <v>129</v>
      </c>
      <c r="C34" s="106" t="s">
        <v>129</v>
      </c>
      <c r="D34" s="106" t="s">
        <v>144</v>
      </c>
      <c r="E34" s="106" t="s">
        <v>133</v>
      </c>
      <c r="F34" s="106" t="s">
        <v>156</v>
      </c>
      <c r="G34" s="112">
        <v>64</v>
      </c>
      <c r="H34" s="106" t="s">
        <v>144</v>
      </c>
      <c r="I34" s="106" t="s">
        <v>140</v>
      </c>
      <c r="J34" s="106"/>
      <c r="K34" s="107" t="s">
        <v>165</v>
      </c>
      <c r="L34" s="108"/>
      <c r="M34" s="108"/>
      <c r="N34" s="108"/>
      <c r="O34" s="101">
        <f>+L34+M34-N34</f>
        <v>0</v>
      </c>
      <c r="P34" s="108"/>
      <c r="Q34" s="108"/>
      <c r="R34" s="108"/>
      <c r="S34" s="108"/>
      <c r="T34" s="108"/>
      <c r="U34" s="108"/>
      <c r="V34" s="108"/>
      <c r="W34" s="108">
        <f t="shared" si="13"/>
        <v>0</v>
      </c>
      <c r="X34" s="103"/>
      <c r="Y34" s="103"/>
      <c r="Z34" s="40">
        <f t="shared" si="14"/>
        <v>0</v>
      </c>
    </row>
    <row r="35" spans="1:26" ht="24" hidden="1" thickTop="1" thickBot="1" x14ac:dyDescent="0.3">
      <c r="A35" s="105">
        <v>1</v>
      </c>
      <c r="B35" s="106" t="s">
        <v>129</v>
      </c>
      <c r="C35" s="106" t="s">
        <v>129</v>
      </c>
      <c r="D35" s="106" t="s">
        <v>144</v>
      </c>
      <c r="E35" s="106" t="s">
        <v>133</v>
      </c>
      <c r="F35" s="106" t="s">
        <v>156</v>
      </c>
      <c r="G35" s="112">
        <v>64</v>
      </c>
      <c r="H35" s="106" t="s">
        <v>144</v>
      </c>
      <c r="I35" s="106" t="s">
        <v>142</v>
      </c>
      <c r="J35" s="106"/>
      <c r="K35" s="107" t="s">
        <v>166</v>
      </c>
      <c r="L35" s="108"/>
      <c r="M35" s="108"/>
      <c r="N35" s="108"/>
      <c r="O35" s="101">
        <f>+L35+M35-N35</f>
        <v>0</v>
      </c>
      <c r="P35" s="108"/>
      <c r="Q35" s="108"/>
      <c r="R35" s="108"/>
      <c r="S35" s="108"/>
      <c r="T35" s="108"/>
      <c r="U35" s="108"/>
      <c r="V35" s="108"/>
      <c r="W35" s="108">
        <f t="shared" si="13"/>
        <v>0</v>
      </c>
      <c r="X35" s="103"/>
      <c r="Y35" s="103"/>
      <c r="Z35" s="40">
        <f t="shared" si="14"/>
        <v>0</v>
      </c>
    </row>
    <row r="36" spans="1:26" ht="16.5" thickTop="1" thickBot="1" x14ac:dyDescent="0.3">
      <c r="A36" s="114">
        <v>1</v>
      </c>
      <c r="B36" s="84" t="s">
        <v>129</v>
      </c>
      <c r="C36" s="84" t="s">
        <v>129</v>
      </c>
      <c r="D36" s="84" t="s">
        <v>144</v>
      </c>
      <c r="E36" s="84" t="s">
        <v>144</v>
      </c>
      <c r="F36" s="84"/>
      <c r="G36" s="115"/>
      <c r="H36" s="84"/>
      <c r="I36" s="84"/>
      <c r="J36" s="84"/>
      <c r="K36" s="85" t="s">
        <v>167</v>
      </c>
      <c r="L36" s="86">
        <f>+L37+L41+L45+L49+L53+L57+L61+L65+L69+L73</f>
        <v>4750000000</v>
      </c>
      <c r="M36" s="86">
        <f t="shared" ref="M36:U36" si="21">+M37+M41+M45+M49+M53+M57+M61+M65+M69+M73</f>
        <v>0</v>
      </c>
      <c r="N36" s="86">
        <f t="shared" si="21"/>
        <v>0</v>
      </c>
      <c r="O36" s="86">
        <f t="shared" si="21"/>
        <v>4750000000</v>
      </c>
      <c r="P36" s="86">
        <f t="shared" si="21"/>
        <v>785000000</v>
      </c>
      <c r="Q36" s="101">
        <f t="shared" si="21"/>
        <v>3490000000</v>
      </c>
      <c r="R36" s="101">
        <f t="shared" si="21"/>
        <v>475000000</v>
      </c>
      <c r="S36" s="86">
        <f t="shared" si="21"/>
        <v>0</v>
      </c>
      <c r="T36" s="86">
        <f t="shared" si="21"/>
        <v>7236247188.3699999</v>
      </c>
      <c r="U36" s="86">
        <f t="shared" si="21"/>
        <v>1397209515.9400001</v>
      </c>
      <c r="V36" s="87">
        <f t="shared" ref="V36:V41" si="22">U36/T36</f>
        <v>0.1930848241593483</v>
      </c>
      <c r="W36" s="86"/>
      <c r="X36" s="88"/>
      <c r="Y36" s="88"/>
      <c r="Z36" s="89"/>
    </row>
    <row r="37" spans="1:26" ht="16.5" hidden="1" thickTop="1" thickBot="1" x14ac:dyDescent="0.3">
      <c r="A37" s="116">
        <v>1</v>
      </c>
      <c r="B37" s="92" t="s">
        <v>129</v>
      </c>
      <c r="C37" s="92" t="s">
        <v>129</v>
      </c>
      <c r="D37" s="92" t="s">
        <v>144</v>
      </c>
      <c r="E37" s="92" t="s">
        <v>144</v>
      </c>
      <c r="F37" s="92" t="s">
        <v>168</v>
      </c>
      <c r="G37" s="117"/>
      <c r="H37" s="92"/>
      <c r="I37" s="92"/>
      <c r="J37" s="92"/>
      <c r="K37" s="93" t="s">
        <v>169</v>
      </c>
      <c r="L37" s="94">
        <f>SUBTOTAL(9,L38:L40)</f>
        <v>0</v>
      </c>
      <c r="M37" s="94">
        <f t="shared" ref="M37:U37" si="23">SUBTOTAL(9,M38:M40)</f>
        <v>0</v>
      </c>
      <c r="N37" s="94">
        <f t="shared" si="23"/>
        <v>0</v>
      </c>
      <c r="O37" s="94">
        <f t="shared" si="23"/>
        <v>0</v>
      </c>
      <c r="P37" s="94">
        <f t="shared" si="23"/>
        <v>0</v>
      </c>
      <c r="Q37" s="94">
        <f t="shared" si="23"/>
        <v>0</v>
      </c>
      <c r="R37" s="94">
        <f t="shared" si="23"/>
        <v>0</v>
      </c>
      <c r="S37" s="94">
        <f t="shared" si="23"/>
        <v>0</v>
      </c>
      <c r="T37" s="94">
        <f t="shared" si="23"/>
        <v>0</v>
      </c>
      <c r="U37" s="94">
        <f t="shared" si="23"/>
        <v>0</v>
      </c>
      <c r="V37" s="95" t="e">
        <f t="shared" si="22"/>
        <v>#DIV/0!</v>
      </c>
      <c r="W37" s="94">
        <f t="shared" si="13"/>
        <v>0</v>
      </c>
      <c r="X37" s="96"/>
      <c r="Y37" s="96"/>
      <c r="Z37" s="97">
        <f t="shared" si="14"/>
        <v>0</v>
      </c>
    </row>
    <row r="38" spans="1:26" ht="16.5" hidden="1" thickTop="1" thickBot="1" x14ac:dyDescent="0.3">
      <c r="A38" s="105">
        <v>1</v>
      </c>
      <c r="B38" s="106" t="s">
        <v>129</v>
      </c>
      <c r="C38" s="106" t="s">
        <v>129</v>
      </c>
      <c r="D38" s="106" t="s">
        <v>144</v>
      </c>
      <c r="E38" s="106" t="s">
        <v>144</v>
      </c>
      <c r="F38" s="106" t="s">
        <v>168</v>
      </c>
      <c r="G38" s="112">
        <v>1</v>
      </c>
      <c r="H38" s="106"/>
      <c r="I38" s="106"/>
      <c r="J38" s="106"/>
      <c r="K38" s="107" t="s">
        <v>170</v>
      </c>
      <c r="L38" s="108"/>
      <c r="M38" s="108"/>
      <c r="N38" s="108"/>
      <c r="O38" s="101">
        <f>+L38+M38-N38</f>
        <v>0</v>
      </c>
      <c r="P38" s="108"/>
      <c r="Q38" s="108"/>
      <c r="R38" s="108"/>
      <c r="S38" s="108"/>
      <c r="T38" s="108"/>
      <c r="U38" s="108"/>
      <c r="V38" s="102" t="e">
        <f t="shared" si="22"/>
        <v>#DIV/0!</v>
      </c>
      <c r="W38" s="108">
        <f t="shared" si="13"/>
        <v>0</v>
      </c>
      <c r="X38" s="103"/>
      <c r="Y38" s="103"/>
      <c r="Z38" s="40">
        <f t="shared" si="14"/>
        <v>0</v>
      </c>
    </row>
    <row r="39" spans="1:26" ht="16.5" hidden="1" thickTop="1" thickBot="1" x14ac:dyDescent="0.3">
      <c r="A39" s="105">
        <v>1</v>
      </c>
      <c r="B39" s="106" t="s">
        <v>129</v>
      </c>
      <c r="C39" s="106" t="s">
        <v>129</v>
      </c>
      <c r="D39" s="106" t="s">
        <v>144</v>
      </c>
      <c r="E39" s="106" t="s">
        <v>144</v>
      </c>
      <c r="F39" s="106" t="s">
        <v>168</v>
      </c>
      <c r="G39" s="112">
        <v>2</v>
      </c>
      <c r="H39" s="106"/>
      <c r="I39" s="106"/>
      <c r="J39" s="106"/>
      <c r="K39" s="107" t="s">
        <v>171</v>
      </c>
      <c r="L39" s="108"/>
      <c r="M39" s="108"/>
      <c r="N39" s="108"/>
      <c r="O39" s="101">
        <f>+L39+M39-N39</f>
        <v>0</v>
      </c>
      <c r="P39" s="108"/>
      <c r="Q39" s="108"/>
      <c r="R39" s="108"/>
      <c r="S39" s="108"/>
      <c r="T39" s="108"/>
      <c r="U39" s="108"/>
      <c r="V39" s="102" t="e">
        <f t="shared" si="22"/>
        <v>#DIV/0!</v>
      </c>
      <c r="W39" s="108">
        <f t="shared" si="13"/>
        <v>0</v>
      </c>
      <c r="X39" s="103"/>
      <c r="Y39" s="103"/>
      <c r="Z39" s="40">
        <f t="shared" si="14"/>
        <v>0</v>
      </c>
    </row>
    <row r="40" spans="1:26" ht="16.5" hidden="1" thickTop="1" thickBot="1" x14ac:dyDescent="0.3">
      <c r="A40" s="105">
        <v>1</v>
      </c>
      <c r="B40" s="106" t="s">
        <v>129</v>
      </c>
      <c r="C40" s="106" t="s">
        <v>129</v>
      </c>
      <c r="D40" s="106" t="s">
        <v>144</v>
      </c>
      <c r="E40" s="106" t="s">
        <v>144</v>
      </c>
      <c r="F40" s="106" t="s">
        <v>168</v>
      </c>
      <c r="G40" s="112">
        <v>3</v>
      </c>
      <c r="H40" s="106"/>
      <c r="I40" s="106"/>
      <c r="J40" s="106"/>
      <c r="K40" s="107" t="s">
        <v>172</v>
      </c>
      <c r="L40" s="108"/>
      <c r="M40" s="108"/>
      <c r="N40" s="108"/>
      <c r="O40" s="101">
        <f>+L40+M40-N40</f>
        <v>0</v>
      </c>
      <c r="P40" s="108"/>
      <c r="Q40" s="108"/>
      <c r="R40" s="108"/>
      <c r="S40" s="108"/>
      <c r="T40" s="108"/>
      <c r="U40" s="108"/>
      <c r="V40" s="102" t="e">
        <f t="shared" si="22"/>
        <v>#DIV/0!</v>
      </c>
      <c r="W40" s="108">
        <f t="shared" si="13"/>
        <v>0</v>
      </c>
      <c r="X40" s="103"/>
      <c r="Y40" s="103"/>
      <c r="Z40" s="40">
        <f t="shared" si="14"/>
        <v>0</v>
      </c>
    </row>
    <row r="41" spans="1:26" ht="16.5" thickTop="1" thickBot="1" x14ac:dyDescent="0.3">
      <c r="A41" s="116">
        <v>1</v>
      </c>
      <c r="B41" s="92" t="s">
        <v>129</v>
      </c>
      <c r="C41" s="92" t="s">
        <v>129</v>
      </c>
      <c r="D41" s="92" t="s">
        <v>144</v>
      </c>
      <c r="E41" s="92" t="s">
        <v>144</v>
      </c>
      <c r="F41" s="92" t="s">
        <v>173</v>
      </c>
      <c r="G41" s="117"/>
      <c r="H41" s="92"/>
      <c r="I41" s="92"/>
      <c r="J41" s="92"/>
      <c r="K41" s="93" t="s">
        <v>174</v>
      </c>
      <c r="L41" s="94">
        <f>SUBTOTAL(9,L42:L44)</f>
        <v>500000000</v>
      </c>
      <c r="M41" s="94">
        <f t="shared" ref="M41:U41" si="24">SUBTOTAL(9,M42:M44)</f>
        <v>0</v>
      </c>
      <c r="N41" s="94">
        <f t="shared" si="24"/>
        <v>0</v>
      </c>
      <c r="O41" s="94">
        <f t="shared" si="24"/>
        <v>500000000</v>
      </c>
      <c r="P41" s="94">
        <f t="shared" si="24"/>
        <v>225000000</v>
      </c>
      <c r="Q41" s="101">
        <f t="shared" si="24"/>
        <v>225000000</v>
      </c>
      <c r="R41" s="101">
        <f t="shared" si="24"/>
        <v>50000000</v>
      </c>
      <c r="S41" s="94">
        <f t="shared" si="24"/>
        <v>0</v>
      </c>
      <c r="T41" s="94">
        <f t="shared" si="24"/>
        <v>260811065.91999999</v>
      </c>
      <c r="U41" s="94">
        <f t="shared" si="24"/>
        <v>260811065.91999999</v>
      </c>
      <c r="V41" s="95">
        <f t="shared" si="22"/>
        <v>1</v>
      </c>
      <c r="W41" s="94"/>
      <c r="X41" s="96"/>
      <c r="Y41" s="96"/>
      <c r="Z41" s="97"/>
    </row>
    <row r="42" spans="1:26" ht="24" thickTop="1" thickBot="1" x14ac:dyDescent="0.3">
      <c r="A42" s="105">
        <v>1</v>
      </c>
      <c r="B42" s="106" t="s">
        <v>129</v>
      </c>
      <c r="C42" s="106" t="s">
        <v>129</v>
      </c>
      <c r="D42" s="106" t="s">
        <v>144</v>
      </c>
      <c r="E42" s="106" t="s">
        <v>144</v>
      </c>
      <c r="F42" s="106" t="s">
        <v>173</v>
      </c>
      <c r="G42" s="112">
        <v>1</v>
      </c>
      <c r="H42" s="106"/>
      <c r="I42" s="106"/>
      <c r="J42" s="106"/>
      <c r="K42" s="107" t="s">
        <v>175</v>
      </c>
      <c r="L42" s="108">
        <v>500000000</v>
      </c>
      <c r="M42" s="108"/>
      <c r="N42" s="108"/>
      <c r="O42" s="108">
        <f>+L42+M42-N42</f>
        <v>500000000</v>
      </c>
      <c r="P42" s="108">
        <f>O42*45%</f>
        <v>225000000</v>
      </c>
      <c r="Q42" s="108">
        <f>O42*45%</f>
        <v>225000000</v>
      </c>
      <c r="R42" s="108">
        <f>O42*10%</f>
        <v>50000000</v>
      </c>
      <c r="S42" s="108">
        <v>0</v>
      </c>
      <c r="T42" s="108">
        <v>260811065.91999999</v>
      </c>
      <c r="U42" s="108">
        <v>260811065.91999999</v>
      </c>
      <c r="V42" s="102">
        <f>U42/T42</f>
        <v>1</v>
      </c>
      <c r="W42" s="108"/>
      <c r="X42" s="103"/>
      <c r="Y42" s="103"/>
      <c r="Z42" s="40"/>
    </row>
    <row r="43" spans="1:26" ht="24" hidden="1" thickTop="1" thickBot="1" x14ac:dyDescent="0.3">
      <c r="A43" s="105">
        <v>1</v>
      </c>
      <c r="B43" s="106" t="s">
        <v>129</v>
      </c>
      <c r="C43" s="106" t="s">
        <v>129</v>
      </c>
      <c r="D43" s="106" t="s">
        <v>144</v>
      </c>
      <c r="E43" s="106" t="s">
        <v>144</v>
      </c>
      <c r="F43" s="106" t="s">
        <v>173</v>
      </c>
      <c r="G43" s="112">
        <v>2</v>
      </c>
      <c r="H43" s="106"/>
      <c r="I43" s="106"/>
      <c r="J43" s="106"/>
      <c r="K43" s="107" t="s">
        <v>176</v>
      </c>
      <c r="L43" s="108"/>
      <c r="M43" s="108"/>
      <c r="N43" s="108"/>
      <c r="O43" s="101">
        <f>+L43+M43-N43</f>
        <v>0</v>
      </c>
      <c r="P43" s="108"/>
      <c r="Q43" s="108"/>
      <c r="R43" s="108"/>
      <c r="S43" s="108"/>
      <c r="T43" s="108"/>
      <c r="U43" s="108"/>
      <c r="V43" s="108"/>
      <c r="W43" s="108">
        <f t="shared" si="13"/>
        <v>0</v>
      </c>
      <c r="X43" s="103"/>
      <c r="Y43" s="103"/>
      <c r="Z43" s="40">
        <f t="shared" si="14"/>
        <v>0</v>
      </c>
    </row>
    <row r="44" spans="1:26" ht="24" hidden="1" thickTop="1" thickBot="1" x14ac:dyDescent="0.3">
      <c r="A44" s="105">
        <v>1</v>
      </c>
      <c r="B44" s="106" t="s">
        <v>129</v>
      </c>
      <c r="C44" s="106" t="s">
        <v>129</v>
      </c>
      <c r="D44" s="106" t="s">
        <v>144</v>
      </c>
      <c r="E44" s="106" t="s">
        <v>144</v>
      </c>
      <c r="F44" s="106" t="s">
        <v>173</v>
      </c>
      <c r="G44" s="112">
        <v>3</v>
      </c>
      <c r="H44" s="106"/>
      <c r="I44" s="106"/>
      <c r="J44" s="106"/>
      <c r="K44" s="107" t="s">
        <v>177</v>
      </c>
      <c r="L44" s="108"/>
      <c r="M44" s="108"/>
      <c r="N44" s="108"/>
      <c r="O44" s="101">
        <f>+L44+M44-N44</f>
        <v>0</v>
      </c>
      <c r="P44" s="108"/>
      <c r="Q44" s="108"/>
      <c r="R44" s="108"/>
      <c r="S44" s="108"/>
      <c r="T44" s="108"/>
      <c r="U44" s="108"/>
      <c r="V44" s="108"/>
      <c r="W44" s="108">
        <f t="shared" si="13"/>
        <v>0</v>
      </c>
      <c r="X44" s="103"/>
      <c r="Y44" s="103"/>
      <c r="Z44" s="40">
        <f t="shared" si="14"/>
        <v>0</v>
      </c>
    </row>
    <row r="45" spans="1:26" ht="16.5" thickTop="1" thickBot="1" x14ac:dyDescent="0.3">
      <c r="A45" s="116">
        <v>1</v>
      </c>
      <c r="B45" s="92" t="s">
        <v>129</v>
      </c>
      <c r="C45" s="92" t="s">
        <v>129</v>
      </c>
      <c r="D45" s="92" t="s">
        <v>144</v>
      </c>
      <c r="E45" s="92" t="s">
        <v>144</v>
      </c>
      <c r="F45" s="92" t="s">
        <v>178</v>
      </c>
      <c r="G45" s="117"/>
      <c r="H45" s="92"/>
      <c r="I45" s="92"/>
      <c r="J45" s="92"/>
      <c r="K45" s="93" t="s">
        <v>179</v>
      </c>
      <c r="L45" s="94">
        <f>SUBTOTAL(9,L46:L48)</f>
        <v>450000000</v>
      </c>
      <c r="M45" s="94">
        <f t="shared" ref="M45:U45" si="25">SUBTOTAL(9,M46:M48)</f>
        <v>0</v>
      </c>
      <c r="N45" s="94">
        <f t="shared" si="25"/>
        <v>0</v>
      </c>
      <c r="O45" s="94">
        <f t="shared" si="25"/>
        <v>450000000</v>
      </c>
      <c r="P45" s="94">
        <f t="shared" si="25"/>
        <v>180000000</v>
      </c>
      <c r="Q45" s="101">
        <f t="shared" si="25"/>
        <v>225000000</v>
      </c>
      <c r="R45" s="101">
        <f t="shared" si="25"/>
        <v>45000000</v>
      </c>
      <c r="S45" s="94">
        <f t="shared" si="25"/>
        <v>0</v>
      </c>
      <c r="T45" s="94">
        <f t="shared" si="25"/>
        <v>229673636</v>
      </c>
      <c r="U45" s="101">
        <f t="shared" si="25"/>
        <v>98320240</v>
      </c>
      <c r="V45" s="95">
        <f>U45/T45</f>
        <v>0.42808674827614956</v>
      </c>
      <c r="W45" s="94"/>
      <c r="X45" s="96"/>
      <c r="Y45" s="96"/>
      <c r="Z45" s="97"/>
    </row>
    <row r="46" spans="1:26" ht="24" thickTop="1" thickBot="1" x14ac:dyDescent="0.3">
      <c r="A46" s="105">
        <v>1</v>
      </c>
      <c r="B46" s="106" t="s">
        <v>129</v>
      </c>
      <c r="C46" s="106" t="s">
        <v>129</v>
      </c>
      <c r="D46" s="106" t="s">
        <v>144</v>
      </c>
      <c r="E46" s="106" t="s">
        <v>144</v>
      </c>
      <c r="F46" s="106" t="s">
        <v>178</v>
      </c>
      <c r="G46" s="112">
        <v>1</v>
      </c>
      <c r="H46" s="106"/>
      <c r="I46" s="106"/>
      <c r="J46" s="106"/>
      <c r="K46" s="107" t="s">
        <v>180</v>
      </c>
      <c r="L46" s="101">
        <v>400000000</v>
      </c>
      <c r="M46" s="101"/>
      <c r="N46" s="101"/>
      <c r="O46" s="108">
        <f>+L46+M46-N46</f>
        <v>400000000</v>
      </c>
      <c r="P46" s="101">
        <f>O46*40%</f>
        <v>160000000</v>
      </c>
      <c r="Q46" s="108">
        <f>O46*50%</f>
        <v>200000000</v>
      </c>
      <c r="R46" s="108">
        <f>O46*10%</f>
        <v>40000000</v>
      </c>
      <c r="S46" s="101">
        <v>0</v>
      </c>
      <c r="T46" s="108">
        <v>206404542</v>
      </c>
      <c r="U46" s="108">
        <v>75051146</v>
      </c>
      <c r="V46" s="102">
        <f>U46/T46</f>
        <v>0.3636118918352097</v>
      </c>
      <c r="W46" s="101"/>
      <c r="X46" s="103"/>
      <c r="Y46" s="103"/>
      <c r="Z46" s="40"/>
    </row>
    <row r="47" spans="1:26" ht="24" thickTop="1" thickBot="1" x14ac:dyDescent="0.3">
      <c r="A47" s="105">
        <v>1</v>
      </c>
      <c r="B47" s="106" t="s">
        <v>129</v>
      </c>
      <c r="C47" s="106" t="s">
        <v>129</v>
      </c>
      <c r="D47" s="106" t="s">
        <v>144</v>
      </c>
      <c r="E47" s="106" t="s">
        <v>144</v>
      </c>
      <c r="F47" s="106" t="s">
        <v>178</v>
      </c>
      <c r="G47" s="112">
        <v>2</v>
      </c>
      <c r="H47" s="106"/>
      <c r="I47" s="106"/>
      <c r="J47" s="106"/>
      <c r="K47" s="107" t="s">
        <v>181</v>
      </c>
      <c r="L47" s="101">
        <v>50000000</v>
      </c>
      <c r="M47" s="101"/>
      <c r="N47" s="101"/>
      <c r="O47" s="101">
        <f>+L47+M47-N47</f>
        <v>50000000</v>
      </c>
      <c r="P47" s="101">
        <f>O47*40%</f>
        <v>20000000</v>
      </c>
      <c r="Q47" s="101">
        <f>O47*50%</f>
        <v>25000000</v>
      </c>
      <c r="R47" s="101">
        <f>O47*10%</f>
        <v>5000000</v>
      </c>
      <c r="S47" s="101"/>
      <c r="T47" s="101">
        <v>23269094</v>
      </c>
      <c r="U47" s="101">
        <v>23269094</v>
      </c>
      <c r="V47" s="102">
        <f t="shared" ref="V47:V48" si="26">U47/T47</f>
        <v>1</v>
      </c>
      <c r="W47" s="101"/>
      <c r="X47" s="103"/>
      <c r="Y47" s="103"/>
      <c r="Z47" s="40"/>
    </row>
    <row r="48" spans="1:26" ht="24" hidden="1" thickTop="1" thickBot="1" x14ac:dyDescent="0.3">
      <c r="A48" s="105">
        <v>1</v>
      </c>
      <c r="B48" s="106" t="s">
        <v>129</v>
      </c>
      <c r="C48" s="106" t="s">
        <v>129</v>
      </c>
      <c r="D48" s="106" t="s">
        <v>144</v>
      </c>
      <c r="E48" s="106" t="s">
        <v>144</v>
      </c>
      <c r="F48" s="106" t="s">
        <v>178</v>
      </c>
      <c r="G48" s="112">
        <v>3</v>
      </c>
      <c r="H48" s="106"/>
      <c r="I48" s="106"/>
      <c r="J48" s="106"/>
      <c r="K48" s="107" t="s">
        <v>182</v>
      </c>
      <c r="L48" s="101"/>
      <c r="M48" s="101"/>
      <c r="N48" s="101"/>
      <c r="O48" s="101">
        <f>+L48+M48-N48</f>
        <v>0</v>
      </c>
      <c r="P48" s="101"/>
      <c r="Q48" s="101"/>
      <c r="R48" s="101"/>
      <c r="S48" s="101"/>
      <c r="T48" s="101"/>
      <c r="U48" s="101"/>
      <c r="V48" s="102" t="e">
        <f t="shared" si="26"/>
        <v>#DIV/0!</v>
      </c>
      <c r="W48" s="101">
        <f t="shared" si="13"/>
        <v>0</v>
      </c>
      <c r="X48" s="103"/>
      <c r="Y48" s="103"/>
      <c r="Z48" s="40">
        <f t="shared" si="14"/>
        <v>0</v>
      </c>
    </row>
    <row r="49" spans="1:26" ht="16.5" thickTop="1" thickBot="1" x14ac:dyDescent="0.3">
      <c r="A49" s="116">
        <v>1</v>
      </c>
      <c r="B49" s="92" t="s">
        <v>129</v>
      </c>
      <c r="C49" s="92" t="s">
        <v>129</v>
      </c>
      <c r="D49" s="92" t="s">
        <v>144</v>
      </c>
      <c r="E49" s="92" t="s">
        <v>144</v>
      </c>
      <c r="F49" s="92" t="s">
        <v>183</v>
      </c>
      <c r="G49" s="117"/>
      <c r="H49" s="92"/>
      <c r="I49" s="92"/>
      <c r="J49" s="92"/>
      <c r="K49" s="93" t="s">
        <v>184</v>
      </c>
      <c r="L49" s="94">
        <f>SUBTOTAL(9,L50:L52)</f>
        <v>1000000000</v>
      </c>
      <c r="M49" s="94">
        <f t="shared" ref="M49:U49" si="27">SUBTOTAL(9,M50:M52)</f>
        <v>0</v>
      </c>
      <c r="N49" s="94">
        <f t="shared" si="27"/>
        <v>0</v>
      </c>
      <c r="O49" s="94">
        <f t="shared" si="27"/>
        <v>1000000000</v>
      </c>
      <c r="P49" s="94">
        <f t="shared" si="27"/>
        <v>100000000</v>
      </c>
      <c r="Q49" s="101">
        <f t="shared" si="27"/>
        <v>800000000</v>
      </c>
      <c r="R49" s="101">
        <f t="shared" si="27"/>
        <v>100000000</v>
      </c>
      <c r="S49" s="94">
        <f t="shared" si="27"/>
        <v>0</v>
      </c>
      <c r="T49" s="94">
        <f t="shared" si="27"/>
        <v>2772922436</v>
      </c>
      <c r="U49" s="101">
        <f t="shared" si="27"/>
        <v>98775827</v>
      </c>
      <c r="V49" s="95">
        <f>U49/T49</f>
        <v>3.562156146801071E-2</v>
      </c>
      <c r="W49" s="94"/>
      <c r="X49" s="96"/>
      <c r="Y49" s="96"/>
      <c r="Z49" s="97"/>
    </row>
    <row r="50" spans="1:26" ht="16.5" thickTop="1" thickBot="1" x14ac:dyDescent="0.3">
      <c r="A50" s="105">
        <v>1</v>
      </c>
      <c r="B50" s="106" t="s">
        <v>129</v>
      </c>
      <c r="C50" s="106" t="s">
        <v>129</v>
      </c>
      <c r="D50" s="106" t="s">
        <v>144</v>
      </c>
      <c r="E50" s="106" t="s">
        <v>144</v>
      </c>
      <c r="F50" s="106" t="s">
        <v>183</v>
      </c>
      <c r="G50" s="112">
        <v>1</v>
      </c>
      <c r="H50" s="106"/>
      <c r="I50" s="106"/>
      <c r="J50" s="106"/>
      <c r="K50" s="107" t="s">
        <v>185</v>
      </c>
      <c r="L50" s="108">
        <v>500000000</v>
      </c>
      <c r="M50" s="108"/>
      <c r="N50" s="108"/>
      <c r="O50" s="108">
        <f>+L50+M50-N50</f>
        <v>500000000</v>
      </c>
      <c r="P50" s="108">
        <f>O50*10%</f>
        <v>50000000</v>
      </c>
      <c r="Q50" s="108">
        <f>O50*80%</f>
        <v>400000000</v>
      </c>
      <c r="R50" s="108">
        <f>O50*10%</f>
        <v>50000000</v>
      </c>
      <c r="S50" s="108">
        <v>0</v>
      </c>
      <c r="T50" s="108">
        <v>2717941068</v>
      </c>
      <c r="U50" s="108">
        <v>43794459</v>
      </c>
      <c r="V50" s="102">
        <f>U50/T50</f>
        <v>1.6113101021806259E-2</v>
      </c>
      <c r="W50" s="108"/>
      <c r="X50" s="103"/>
      <c r="Y50" s="103"/>
      <c r="Z50" s="40"/>
    </row>
    <row r="51" spans="1:26" ht="16.5" hidden="1" thickTop="1" thickBot="1" x14ac:dyDescent="0.3">
      <c r="A51" s="105">
        <v>1</v>
      </c>
      <c r="B51" s="106" t="s">
        <v>129</v>
      </c>
      <c r="C51" s="106" t="s">
        <v>129</v>
      </c>
      <c r="D51" s="106" t="s">
        <v>144</v>
      </c>
      <c r="E51" s="106" t="s">
        <v>144</v>
      </c>
      <c r="F51" s="106" t="s">
        <v>183</v>
      </c>
      <c r="G51" s="112">
        <v>2</v>
      </c>
      <c r="H51" s="106"/>
      <c r="I51" s="106"/>
      <c r="J51" s="106"/>
      <c r="K51" s="107" t="s">
        <v>186</v>
      </c>
      <c r="L51" s="108"/>
      <c r="M51" s="108"/>
      <c r="N51" s="108"/>
      <c r="O51" s="101">
        <f>+L51+M51-N51</f>
        <v>0</v>
      </c>
      <c r="P51" s="108"/>
      <c r="Q51" s="108"/>
      <c r="R51" s="108"/>
      <c r="S51" s="108"/>
      <c r="T51" s="108"/>
      <c r="U51" s="108"/>
      <c r="V51" s="102" t="e">
        <f t="shared" ref="V51:V53" si="28">U51/T51</f>
        <v>#DIV/0!</v>
      </c>
      <c r="W51" s="108"/>
      <c r="X51" s="103"/>
      <c r="Y51" s="103"/>
      <c r="Z51" s="40"/>
    </row>
    <row r="52" spans="1:26" ht="16.5" thickTop="1" thickBot="1" x14ac:dyDescent="0.3">
      <c r="A52" s="105">
        <v>1</v>
      </c>
      <c r="B52" s="106" t="s">
        <v>129</v>
      </c>
      <c r="C52" s="106" t="s">
        <v>129</v>
      </c>
      <c r="D52" s="106" t="s">
        <v>144</v>
      </c>
      <c r="E52" s="106" t="s">
        <v>144</v>
      </c>
      <c r="F52" s="106" t="s">
        <v>183</v>
      </c>
      <c r="G52" s="112">
        <v>3</v>
      </c>
      <c r="H52" s="106"/>
      <c r="I52" s="106"/>
      <c r="J52" s="106"/>
      <c r="K52" s="107" t="s">
        <v>187</v>
      </c>
      <c r="L52" s="108">
        <v>500000000</v>
      </c>
      <c r="M52" s="108"/>
      <c r="N52" s="108"/>
      <c r="O52" s="101">
        <f>+L52+M52-N52</f>
        <v>500000000</v>
      </c>
      <c r="P52" s="108">
        <f>O52*10%</f>
        <v>50000000</v>
      </c>
      <c r="Q52" s="108">
        <f>O52*80%</f>
        <v>400000000</v>
      </c>
      <c r="R52" s="108">
        <f>O52*10%</f>
        <v>50000000</v>
      </c>
      <c r="S52" s="108"/>
      <c r="T52" s="108">
        <v>54981368</v>
      </c>
      <c r="U52" s="108">
        <v>54981368</v>
      </c>
      <c r="V52" s="102">
        <f t="shared" si="28"/>
        <v>1</v>
      </c>
      <c r="W52" s="108"/>
      <c r="X52" s="103"/>
      <c r="Y52" s="103"/>
      <c r="Z52" s="40"/>
    </row>
    <row r="53" spans="1:26" ht="16.5" thickTop="1" thickBot="1" x14ac:dyDescent="0.3">
      <c r="A53" s="116">
        <v>1</v>
      </c>
      <c r="B53" s="92" t="s">
        <v>129</v>
      </c>
      <c r="C53" s="92" t="s">
        <v>129</v>
      </c>
      <c r="D53" s="92" t="s">
        <v>144</v>
      </c>
      <c r="E53" s="92" t="s">
        <v>144</v>
      </c>
      <c r="F53" s="92" t="s">
        <v>188</v>
      </c>
      <c r="G53" s="117"/>
      <c r="H53" s="92"/>
      <c r="I53" s="92"/>
      <c r="J53" s="92"/>
      <c r="K53" s="93" t="s">
        <v>189</v>
      </c>
      <c r="L53" s="94">
        <f>SUBTOTAL(9,L54:L56)</f>
        <v>1500000000</v>
      </c>
      <c r="M53" s="94">
        <f t="shared" ref="M53:T53" si="29">SUBTOTAL(9,M54:M56)</f>
        <v>0</v>
      </c>
      <c r="N53" s="94">
        <f t="shared" si="29"/>
        <v>0</v>
      </c>
      <c r="O53" s="94">
        <f t="shared" si="29"/>
        <v>1500000000</v>
      </c>
      <c r="P53" s="94">
        <f t="shared" si="29"/>
        <v>150000000</v>
      </c>
      <c r="Q53" s="101">
        <f t="shared" si="29"/>
        <v>1200000000</v>
      </c>
      <c r="R53" s="101">
        <f t="shared" si="29"/>
        <v>150000000</v>
      </c>
      <c r="S53" s="94">
        <f t="shared" si="29"/>
        <v>0</v>
      </c>
      <c r="T53" s="94">
        <f t="shared" si="29"/>
        <v>3578403556</v>
      </c>
      <c r="U53" s="101">
        <f>SUBTOTAL(9,U54:U56)</f>
        <v>682765543.53999996</v>
      </c>
      <c r="V53" s="95">
        <f t="shared" si="28"/>
        <v>0.1908017172616514</v>
      </c>
      <c r="W53" s="94"/>
      <c r="X53" s="96"/>
      <c r="Y53" s="96"/>
      <c r="Z53" s="97"/>
    </row>
    <row r="54" spans="1:26" ht="16.5" thickTop="1" thickBot="1" x14ac:dyDescent="0.3">
      <c r="A54" s="105">
        <v>1</v>
      </c>
      <c r="B54" s="106" t="s">
        <v>129</v>
      </c>
      <c r="C54" s="106" t="s">
        <v>129</v>
      </c>
      <c r="D54" s="106" t="s">
        <v>144</v>
      </c>
      <c r="E54" s="106" t="s">
        <v>144</v>
      </c>
      <c r="F54" s="106" t="s">
        <v>188</v>
      </c>
      <c r="G54" s="112">
        <v>1</v>
      </c>
      <c r="H54" s="106"/>
      <c r="I54" s="106"/>
      <c r="J54" s="106"/>
      <c r="K54" s="107" t="s">
        <v>190</v>
      </c>
      <c r="L54" s="108">
        <v>300000000</v>
      </c>
      <c r="M54" s="108"/>
      <c r="N54" s="108">
        <v>0</v>
      </c>
      <c r="O54" s="108">
        <f>+L54+M54-N54</f>
        <v>300000000</v>
      </c>
      <c r="P54" s="108">
        <f>O54*10%</f>
        <v>30000000</v>
      </c>
      <c r="Q54" s="108">
        <f>O54*80%</f>
        <v>240000000</v>
      </c>
      <c r="R54" s="108">
        <f>O54*10%</f>
        <v>30000000</v>
      </c>
      <c r="S54" s="108">
        <v>0</v>
      </c>
      <c r="T54" s="108">
        <v>2895638012</v>
      </c>
      <c r="U54" s="108">
        <v>0</v>
      </c>
      <c r="V54" s="102">
        <f>U54/T54</f>
        <v>0</v>
      </c>
      <c r="W54" s="108"/>
      <c r="X54" s="103"/>
      <c r="Y54" s="103"/>
      <c r="Z54" s="40"/>
    </row>
    <row r="55" spans="1:26" ht="16.5" hidden="1" thickTop="1" thickBot="1" x14ac:dyDescent="0.3">
      <c r="A55" s="105">
        <v>1</v>
      </c>
      <c r="B55" s="106" t="s">
        <v>129</v>
      </c>
      <c r="C55" s="106" t="s">
        <v>129</v>
      </c>
      <c r="D55" s="106" t="s">
        <v>144</v>
      </c>
      <c r="E55" s="106" t="s">
        <v>144</v>
      </c>
      <c r="F55" s="106" t="s">
        <v>188</v>
      </c>
      <c r="G55" s="112">
        <v>2</v>
      </c>
      <c r="H55" s="106"/>
      <c r="I55" s="106"/>
      <c r="J55" s="106"/>
      <c r="K55" s="107" t="s">
        <v>191</v>
      </c>
      <c r="L55" s="108">
        <v>0</v>
      </c>
      <c r="M55" s="108"/>
      <c r="N55" s="108"/>
      <c r="O55" s="101">
        <f>+L55+M55-N55</f>
        <v>0</v>
      </c>
      <c r="P55" s="108"/>
      <c r="Q55" s="108"/>
      <c r="R55" s="108"/>
      <c r="S55" s="108"/>
      <c r="T55" s="108"/>
      <c r="U55" s="40"/>
      <c r="V55" s="108"/>
      <c r="W55" s="108"/>
      <c r="X55" s="103"/>
      <c r="Y55" s="103"/>
      <c r="Z55" s="40"/>
    </row>
    <row r="56" spans="1:26" ht="16.5" thickTop="1" thickBot="1" x14ac:dyDescent="0.3">
      <c r="A56" s="105">
        <v>1</v>
      </c>
      <c r="B56" s="106" t="s">
        <v>129</v>
      </c>
      <c r="C56" s="106" t="s">
        <v>129</v>
      </c>
      <c r="D56" s="106" t="s">
        <v>144</v>
      </c>
      <c r="E56" s="106" t="s">
        <v>144</v>
      </c>
      <c r="F56" s="106" t="s">
        <v>188</v>
      </c>
      <c r="G56" s="112">
        <v>3</v>
      </c>
      <c r="H56" s="106"/>
      <c r="I56" s="106"/>
      <c r="J56" s="106"/>
      <c r="K56" s="107" t="s">
        <v>192</v>
      </c>
      <c r="L56" s="108">
        <v>1200000000</v>
      </c>
      <c r="M56" s="108"/>
      <c r="N56" s="108"/>
      <c r="O56" s="101">
        <f>+L56+M56-N56</f>
        <v>1200000000</v>
      </c>
      <c r="P56" s="108">
        <f>O56*10%</f>
        <v>120000000</v>
      </c>
      <c r="Q56" s="108">
        <f>O56*80%</f>
        <v>960000000</v>
      </c>
      <c r="R56" s="108">
        <f>O56*10%</f>
        <v>120000000</v>
      </c>
      <c r="S56" s="108"/>
      <c r="T56" s="108">
        <v>682765544</v>
      </c>
      <c r="U56" s="108">
        <v>682765543.53999996</v>
      </c>
      <c r="V56" s="108"/>
      <c r="W56" s="108"/>
      <c r="X56" s="103"/>
      <c r="Y56" s="103"/>
      <c r="Z56" s="40"/>
    </row>
    <row r="57" spans="1:26" ht="16.5" thickTop="1" thickBot="1" x14ac:dyDescent="0.3">
      <c r="A57" s="116">
        <v>1</v>
      </c>
      <c r="B57" s="92" t="s">
        <v>129</v>
      </c>
      <c r="C57" s="92" t="s">
        <v>129</v>
      </c>
      <c r="D57" s="92" t="s">
        <v>144</v>
      </c>
      <c r="E57" s="92" t="s">
        <v>144</v>
      </c>
      <c r="F57" s="92" t="s">
        <v>193</v>
      </c>
      <c r="G57" s="117"/>
      <c r="H57" s="92"/>
      <c r="I57" s="92"/>
      <c r="J57" s="92"/>
      <c r="K57" s="93" t="s">
        <v>194</v>
      </c>
      <c r="L57" s="94">
        <f>SUBTOTAL(9,L58:L60)</f>
        <v>1300000000</v>
      </c>
      <c r="M57" s="94">
        <f t="shared" ref="M57:U57" si="30">SUBTOTAL(9,M58:M60)</f>
        <v>0</v>
      </c>
      <c r="N57" s="94">
        <f t="shared" si="30"/>
        <v>0</v>
      </c>
      <c r="O57" s="94">
        <f t="shared" si="30"/>
        <v>1300000000</v>
      </c>
      <c r="P57" s="94">
        <f t="shared" si="30"/>
        <v>130000000</v>
      </c>
      <c r="Q57" s="101">
        <f t="shared" si="30"/>
        <v>1040000000</v>
      </c>
      <c r="R57" s="101">
        <f t="shared" si="30"/>
        <v>130000000</v>
      </c>
      <c r="S57" s="94">
        <f t="shared" si="30"/>
        <v>0</v>
      </c>
      <c r="T57" s="94">
        <f t="shared" si="30"/>
        <v>394436494.44999999</v>
      </c>
      <c r="U57" s="101">
        <f t="shared" si="30"/>
        <v>256536839.47999999</v>
      </c>
      <c r="V57" s="95">
        <f>U57/T57</f>
        <v>0.65038819452473207</v>
      </c>
      <c r="W57" s="94"/>
      <c r="X57" s="96"/>
      <c r="Y57" s="96"/>
      <c r="Z57" s="97"/>
    </row>
    <row r="58" spans="1:26" ht="16.5" thickTop="1" thickBot="1" x14ac:dyDescent="0.3">
      <c r="A58" s="105">
        <v>1</v>
      </c>
      <c r="B58" s="106" t="s">
        <v>129</v>
      </c>
      <c r="C58" s="106" t="s">
        <v>129</v>
      </c>
      <c r="D58" s="106" t="s">
        <v>144</v>
      </c>
      <c r="E58" s="106" t="s">
        <v>144</v>
      </c>
      <c r="F58" s="106" t="s">
        <v>193</v>
      </c>
      <c r="G58" s="112">
        <v>1</v>
      </c>
      <c r="H58" s="106"/>
      <c r="I58" s="106"/>
      <c r="J58" s="106"/>
      <c r="K58" s="107" t="s">
        <v>195</v>
      </c>
      <c r="L58" s="108">
        <v>1000000000</v>
      </c>
      <c r="M58" s="108">
        <v>0</v>
      </c>
      <c r="N58" s="108"/>
      <c r="O58" s="118">
        <f>+L58+M58-N58</f>
        <v>1000000000</v>
      </c>
      <c r="P58" s="108">
        <f>O58*10%</f>
        <v>100000000</v>
      </c>
      <c r="Q58" s="119">
        <f>O58*80%</f>
        <v>800000000</v>
      </c>
      <c r="R58" s="119">
        <f>O58*10%</f>
        <v>100000000</v>
      </c>
      <c r="S58" s="108">
        <v>0</v>
      </c>
      <c r="T58" s="108">
        <v>308076916.44999999</v>
      </c>
      <c r="U58" s="108">
        <v>170177261.47999999</v>
      </c>
      <c r="V58" s="102">
        <f>U58/T58</f>
        <v>0.55238562966991811</v>
      </c>
      <c r="W58" s="119"/>
      <c r="X58" s="103"/>
      <c r="Y58" s="103"/>
      <c r="Z58" s="40"/>
    </row>
    <row r="59" spans="1:26" ht="16.5" hidden="1" thickTop="1" thickBot="1" x14ac:dyDescent="0.3">
      <c r="A59" s="105">
        <v>1</v>
      </c>
      <c r="B59" s="106" t="s">
        <v>129</v>
      </c>
      <c r="C59" s="106" t="s">
        <v>129</v>
      </c>
      <c r="D59" s="106" t="s">
        <v>144</v>
      </c>
      <c r="E59" s="106" t="s">
        <v>144</v>
      </c>
      <c r="F59" s="106" t="s">
        <v>193</v>
      </c>
      <c r="G59" s="112">
        <v>2</v>
      </c>
      <c r="H59" s="106"/>
      <c r="I59" s="106"/>
      <c r="J59" s="106"/>
      <c r="K59" s="107" t="s">
        <v>196</v>
      </c>
      <c r="L59" s="108"/>
      <c r="M59" s="108"/>
      <c r="N59" s="108"/>
      <c r="O59" s="101">
        <f>+L59+M59-N59</f>
        <v>0</v>
      </c>
      <c r="P59" s="108"/>
      <c r="Q59" s="108"/>
      <c r="R59" s="108"/>
      <c r="S59" s="108"/>
      <c r="T59" s="108"/>
      <c r="U59" s="108"/>
      <c r="V59" s="108"/>
      <c r="W59" s="108"/>
      <c r="X59" s="103"/>
      <c r="Y59" s="103"/>
      <c r="Z59" s="40"/>
    </row>
    <row r="60" spans="1:26" ht="24" thickTop="1" thickBot="1" x14ac:dyDescent="0.3">
      <c r="A60" s="105">
        <v>1</v>
      </c>
      <c r="B60" s="106" t="s">
        <v>129</v>
      </c>
      <c r="C60" s="106" t="s">
        <v>129</v>
      </c>
      <c r="D60" s="106" t="s">
        <v>144</v>
      </c>
      <c r="E60" s="106" t="s">
        <v>144</v>
      </c>
      <c r="F60" s="106" t="s">
        <v>193</v>
      </c>
      <c r="G60" s="112">
        <v>3</v>
      </c>
      <c r="H60" s="106"/>
      <c r="I60" s="106"/>
      <c r="J60" s="106"/>
      <c r="K60" s="107" t="s">
        <v>197</v>
      </c>
      <c r="L60" s="108">
        <v>300000000</v>
      </c>
      <c r="M60" s="108"/>
      <c r="N60" s="108"/>
      <c r="O60" s="101">
        <f>+L60+M60-N60</f>
        <v>300000000</v>
      </c>
      <c r="P60" s="108">
        <f>O60*10%</f>
        <v>30000000</v>
      </c>
      <c r="Q60" s="108">
        <f>O60*80%</f>
        <v>240000000</v>
      </c>
      <c r="R60" s="108">
        <f>O60*10%</f>
        <v>30000000</v>
      </c>
      <c r="S60" s="108"/>
      <c r="T60" s="108">
        <v>86359578</v>
      </c>
      <c r="U60" s="108">
        <v>86359578</v>
      </c>
      <c r="V60" s="108"/>
      <c r="W60" s="108"/>
      <c r="X60" s="103"/>
      <c r="Y60" s="103"/>
      <c r="Z60" s="40"/>
    </row>
    <row r="61" spans="1:26" ht="16.5" hidden="1" thickTop="1" thickBot="1" x14ac:dyDescent="0.3">
      <c r="A61" s="116">
        <v>1</v>
      </c>
      <c r="B61" s="92" t="s">
        <v>129</v>
      </c>
      <c r="C61" s="92" t="s">
        <v>129</v>
      </c>
      <c r="D61" s="92" t="s">
        <v>144</v>
      </c>
      <c r="E61" s="92" t="s">
        <v>144</v>
      </c>
      <c r="F61" s="92" t="s">
        <v>198</v>
      </c>
      <c r="G61" s="117"/>
      <c r="H61" s="92"/>
      <c r="I61" s="92"/>
      <c r="J61" s="92"/>
      <c r="K61" s="93" t="s">
        <v>199</v>
      </c>
      <c r="L61" s="94">
        <f>SUBTOTAL(9,L62:L64)</f>
        <v>0</v>
      </c>
      <c r="M61" s="94">
        <f t="shared" ref="M61:V61" si="31">SUBTOTAL(9,M62:M64)</f>
        <v>0</v>
      </c>
      <c r="N61" s="94">
        <f t="shared" si="31"/>
        <v>0</v>
      </c>
      <c r="O61" s="94">
        <f t="shared" si="31"/>
        <v>0</v>
      </c>
      <c r="P61" s="94">
        <f t="shared" si="31"/>
        <v>0</v>
      </c>
      <c r="Q61" s="94">
        <f t="shared" si="31"/>
        <v>0</v>
      </c>
      <c r="R61" s="94">
        <f t="shared" si="31"/>
        <v>0</v>
      </c>
      <c r="S61" s="94">
        <f t="shared" si="31"/>
        <v>0</v>
      </c>
      <c r="T61" s="94">
        <f t="shared" si="31"/>
        <v>0</v>
      </c>
      <c r="U61" s="101">
        <f t="shared" si="31"/>
        <v>0</v>
      </c>
      <c r="V61" s="95">
        <f t="shared" si="31"/>
        <v>0</v>
      </c>
      <c r="W61" s="94">
        <f t="shared" si="13"/>
        <v>0</v>
      </c>
      <c r="X61" s="96"/>
      <c r="Y61" s="96"/>
      <c r="Z61" s="97">
        <f t="shared" si="14"/>
        <v>0</v>
      </c>
    </row>
    <row r="62" spans="1:26" ht="24" hidden="1" thickTop="1" thickBot="1" x14ac:dyDescent="0.3">
      <c r="A62" s="105">
        <v>1</v>
      </c>
      <c r="B62" s="106" t="s">
        <v>129</v>
      </c>
      <c r="C62" s="106" t="s">
        <v>129</v>
      </c>
      <c r="D62" s="106" t="s">
        <v>144</v>
      </c>
      <c r="E62" s="106" t="s">
        <v>144</v>
      </c>
      <c r="F62" s="106" t="s">
        <v>198</v>
      </c>
      <c r="G62" s="112">
        <v>1</v>
      </c>
      <c r="H62" s="106"/>
      <c r="I62" s="106"/>
      <c r="J62" s="106"/>
      <c r="K62" s="107" t="s">
        <v>200</v>
      </c>
      <c r="L62" s="108"/>
      <c r="M62" s="108"/>
      <c r="N62" s="108"/>
      <c r="O62" s="101">
        <f>+L62+M62-N62</f>
        <v>0</v>
      </c>
      <c r="P62" s="108"/>
      <c r="Q62" s="108"/>
      <c r="R62" s="108"/>
      <c r="S62" s="108"/>
      <c r="T62" s="108"/>
      <c r="U62" s="108"/>
      <c r="V62" s="108"/>
      <c r="W62" s="108">
        <f t="shared" si="13"/>
        <v>0</v>
      </c>
      <c r="X62" s="103"/>
      <c r="Y62" s="103"/>
      <c r="Z62" s="40">
        <f t="shared" si="14"/>
        <v>0</v>
      </c>
    </row>
    <row r="63" spans="1:26" ht="24" hidden="1" thickTop="1" thickBot="1" x14ac:dyDescent="0.3">
      <c r="A63" s="105">
        <v>1</v>
      </c>
      <c r="B63" s="106" t="s">
        <v>129</v>
      </c>
      <c r="C63" s="106" t="s">
        <v>129</v>
      </c>
      <c r="D63" s="106" t="s">
        <v>144</v>
      </c>
      <c r="E63" s="106" t="s">
        <v>144</v>
      </c>
      <c r="F63" s="106" t="s">
        <v>198</v>
      </c>
      <c r="G63" s="112">
        <v>2</v>
      </c>
      <c r="H63" s="106"/>
      <c r="I63" s="106"/>
      <c r="J63" s="106"/>
      <c r="K63" s="107" t="s">
        <v>201</v>
      </c>
      <c r="L63" s="108"/>
      <c r="M63" s="108"/>
      <c r="N63" s="108"/>
      <c r="O63" s="101">
        <f>+L63+M63-N63</f>
        <v>0</v>
      </c>
      <c r="P63" s="108"/>
      <c r="Q63" s="108"/>
      <c r="R63" s="108"/>
      <c r="S63" s="108"/>
      <c r="T63" s="108"/>
      <c r="U63" s="108"/>
      <c r="V63" s="108"/>
      <c r="W63" s="108">
        <f t="shared" si="13"/>
        <v>0</v>
      </c>
      <c r="X63" s="103"/>
      <c r="Y63" s="103"/>
      <c r="Z63" s="40">
        <f t="shared" si="14"/>
        <v>0</v>
      </c>
    </row>
    <row r="64" spans="1:26" ht="24" hidden="1" thickTop="1" thickBot="1" x14ac:dyDescent="0.3">
      <c r="A64" s="105">
        <v>1</v>
      </c>
      <c r="B64" s="106" t="s">
        <v>129</v>
      </c>
      <c r="C64" s="106" t="s">
        <v>129</v>
      </c>
      <c r="D64" s="106" t="s">
        <v>144</v>
      </c>
      <c r="E64" s="106" t="s">
        <v>144</v>
      </c>
      <c r="F64" s="106" t="s">
        <v>198</v>
      </c>
      <c r="G64" s="112">
        <v>3</v>
      </c>
      <c r="H64" s="106"/>
      <c r="I64" s="106"/>
      <c r="J64" s="106"/>
      <c r="K64" s="107" t="s">
        <v>202</v>
      </c>
      <c r="L64" s="108"/>
      <c r="M64" s="108"/>
      <c r="N64" s="108"/>
      <c r="O64" s="101">
        <f>+L64+M64-N64</f>
        <v>0</v>
      </c>
      <c r="P64" s="108"/>
      <c r="Q64" s="108"/>
      <c r="R64" s="108"/>
      <c r="S64" s="108"/>
      <c r="T64" s="108"/>
      <c r="U64" s="108"/>
      <c r="V64" s="108"/>
      <c r="W64" s="108">
        <f t="shared" si="13"/>
        <v>0</v>
      </c>
      <c r="X64" s="103"/>
      <c r="Y64" s="103"/>
      <c r="Z64" s="40">
        <f t="shared" si="14"/>
        <v>0</v>
      </c>
    </row>
    <row r="65" spans="1:26" ht="16.5" hidden="1" thickTop="1" thickBot="1" x14ac:dyDescent="0.3">
      <c r="A65" s="116">
        <v>1</v>
      </c>
      <c r="B65" s="92" t="s">
        <v>129</v>
      </c>
      <c r="C65" s="92" t="s">
        <v>129</v>
      </c>
      <c r="D65" s="92" t="s">
        <v>144</v>
      </c>
      <c r="E65" s="92" t="s">
        <v>144</v>
      </c>
      <c r="F65" s="92" t="s">
        <v>203</v>
      </c>
      <c r="G65" s="117"/>
      <c r="H65" s="92"/>
      <c r="I65" s="92"/>
      <c r="J65" s="92"/>
      <c r="K65" s="93" t="s">
        <v>204</v>
      </c>
      <c r="L65" s="94">
        <f>SUBTOTAL(9,L66:L68)</f>
        <v>0</v>
      </c>
      <c r="M65" s="94">
        <f t="shared" ref="M65:V65" si="32">SUBTOTAL(9,M66:M68)</f>
        <v>0</v>
      </c>
      <c r="N65" s="94">
        <f t="shared" si="32"/>
        <v>0</v>
      </c>
      <c r="O65" s="94">
        <f t="shared" si="32"/>
        <v>0</v>
      </c>
      <c r="P65" s="94">
        <f t="shared" si="32"/>
        <v>0</v>
      </c>
      <c r="Q65" s="94">
        <f t="shared" si="32"/>
        <v>0</v>
      </c>
      <c r="R65" s="94">
        <f t="shared" si="32"/>
        <v>0</v>
      </c>
      <c r="S65" s="94">
        <f t="shared" si="32"/>
        <v>0</v>
      </c>
      <c r="T65" s="94">
        <f t="shared" si="32"/>
        <v>0</v>
      </c>
      <c r="U65" s="101">
        <f t="shared" si="32"/>
        <v>0</v>
      </c>
      <c r="V65" s="95">
        <f t="shared" si="32"/>
        <v>0</v>
      </c>
      <c r="W65" s="94">
        <f t="shared" si="13"/>
        <v>0</v>
      </c>
      <c r="X65" s="96"/>
      <c r="Y65" s="96"/>
      <c r="Z65" s="97">
        <f t="shared" si="14"/>
        <v>0</v>
      </c>
    </row>
    <row r="66" spans="1:26" ht="16.5" hidden="1" thickTop="1" thickBot="1" x14ac:dyDescent="0.3">
      <c r="A66" s="105">
        <v>1</v>
      </c>
      <c r="B66" s="106" t="s">
        <v>129</v>
      </c>
      <c r="C66" s="106" t="s">
        <v>129</v>
      </c>
      <c r="D66" s="106" t="s">
        <v>144</v>
      </c>
      <c r="E66" s="106" t="s">
        <v>144</v>
      </c>
      <c r="F66" s="106" t="s">
        <v>203</v>
      </c>
      <c r="G66" s="112">
        <v>1</v>
      </c>
      <c r="H66" s="106"/>
      <c r="I66" s="106"/>
      <c r="J66" s="106"/>
      <c r="K66" s="107" t="s">
        <v>205</v>
      </c>
      <c r="L66" s="108"/>
      <c r="M66" s="108"/>
      <c r="N66" s="108"/>
      <c r="O66" s="101">
        <f>+L66+M66-N66</f>
        <v>0</v>
      </c>
      <c r="P66" s="108"/>
      <c r="Q66" s="108"/>
      <c r="R66" s="108"/>
      <c r="S66" s="108"/>
      <c r="T66" s="108"/>
      <c r="U66" s="108"/>
      <c r="V66" s="108"/>
      <c r="W66" s="108">
        <f t="shared" si="13"/>
        <v>0</v>
      </c>
      <c r="X66" s="103"/>
      <c r="Y66" s="103"/>
      <c r="Z66" s="40">
        <f t="shared" si="14"/>
        <v>0</v>
      </c>
    </row>
    <row r="67" spans="1:26" ht="16.5" hidden="1" thickTop="1" thickBot="1" x14ac:dyDescent="0.3">
      <c r="A67" s="105">
        <v>1</v>
      </c>
      <c r="B67" s="106" t="s">
        <v>129</v>
      </c>
      <c r="C67" s="106" t="s">
        <v>129</v>
      </c>
      <c r="D67" s="106" t="s">
        <v>144</v>
      </c>
      <c r="E67" s="106" t="s">
        <v>144</v>
      </c>
      <c r="F67" s="106" t="s">
        <v>203</v>
      </c>
      <c r="G67" s="112">
        <v>2</v>
      </c>
      <c r="H67" s="106"/>
      <c r="I67" s="106"/>
      <c r="J67" s="106"/>
      <c r="K67" s="107" t="s">
        <v>206</v>
      </c>
      <c r="L67" s="108"/>
      <c r="M67" s="108"/>
      <c r="N67" s="108"/>
      <c r="O67" s="101">
        <f>+L67+M67-N67</f>
        <v>0</v>
      </c>
      <c r="P67" s="108"/>
      <c r="Q67" s="108"/>
      <c r="R67" s="108"/>
      <c r="S67" s="108"/>
      <c r="T67" s="108"/>
      <c r="U67" s="108"/>
      <c r="V67" s="108"/>
      <c r="W67" s="108">
        <f t="shared" si="13"/>
        <v>0</v>
      </c>
      <c r="X67" s="103"/>
      <c r="Y67" s="103"/>
      <c r="Z67" s="40">
        <f t="shared" si="14"/>
        <v>0</v>
      </c>
    </row>
    <row r="68" spans="1:26" ht="16.5" hidden="1" thickTop="1" thickBot="1" x14ac:dyDescent="0.3">
      <c r="A68" s="105">
        <v>1</v>
      </c>
      <c r="B68" s="106" t="s">
        <v>129</v>
      </c>
      <c r="C68" s="106" t="s">
        <v>129</v>
      </c>
      <c r="D68" s="106" t="s">
        <v>144</v>
      </c>
      <c r="E68" s="106" t="s">
        <v>144</v>
      </c>
      <c r="F68" s="106" t="s">
        <v>203</v>
      </c>
      <c r="G68" s="112">
        <v>3</v>
      </c>
      <c r="H68" s="106"/>
      <c r="I68" s="106"/>
      <c r="J68" s="106"/>
      <c r="K68" s="107" t="s">
        <v>207</v>
      </c>
      <c r="L68" s="108"/>
      <c r="M68" s="108"/>
      <c r="N68" s="108"/>
      <c r="O68" s="101">
        <f>+L68+M68-N68</f>
        <v>0</v>
      </c>
      <c r="P68" s="108"/>
      <c r="Q68" s="108"/>
      <c r="R68" s="108"/>
      <c r="S68" s="108"/>
      <c r="T68" s="108"/>
      <c r="U68" s="108"/>
      <c r="V68" s="108"/>
      <c r="W68" s="108">
        <f t="shared" si="13"/>
        <v>0</v>
      </c>
      <c r="X68" s="103"/>
      <c r="Y68" s="103"/>
      <c r="Z68" s="40">
        <f t="shared" si="14"/>
        <v>0</v>
      </c>
    </row>
    <row r="69" spans="1:26" ht="24" hidden="1" thickTop="1" thickBot="1" x14ac:dyDescent="0.3">
      <c r="A69" s="116">
        <v>1</v>
      </c>
      <c r="B69" s="92" t="s">
        <v>129</v>
      </c>
      <c r="C69" s="92" t="s">
        <v>129</v>
      </c>
      <c r="D69" s="92" t="s">
        <v>144</v>
      </c>
      <c r="E69" s="92" t="s">
        <v>144</v>
      </c>
      <c r="F69" s="92" t="s">
        <v>208</v>
      </c>
      <c r="G69" s="117"/>
      <c r="H69" s="92"/>
      <c r="I69" s="92"/>
      <c r="J69" s="92"/>
      <c r="K69" s="93" t="s">
        <v>209</v>
      </c>
      <c r="L69" s="94">
        <f>SUBTOTAL(9,L70:L72)</f>
        <v>0</v>
      </c>
      <c r="M69" s="94">
        <f t="shared" ref="M69:V69" si="33">SUBTOTAL(9,M70:M72)</f>
        <v>0</v>
      </c>
      <c r="N69" s="94">
        <f t="shared" si="33"/>
        <v>0</v>
      </c>
      <c r="O69" s="94">
        <f t="shared" si="33"/>
        <v>0</v>
      </c>
      <c r="P69" s="94">
        <f t="shared" si="33"/>
        <v>0</v>
      </c>
      <c r="Q69" s="94">
        <f t="shared" si="33"/>
        <v>0</v>
      </c>
      <c r="R69" s="94">
        <f t="shared" si="33"/>
        <v>0</v>
      </c>
      <c r="S69" s="94">
        <f t="shared" si="33"/>
        <v>0</v>
      </c>
      <c r="T69" s="94">
        <f t="shared" si="33"/>
        <v>0</v>
      </c>
      <c r="U69" s="101">
        <f t="shared" si="33"/>
        <v>0</v>
      </c>
      <c r="V69" s="95">
        <f t="shared" si="33"/>
        <v>0</v>
      </c>
      <c r="W69" s="94">
        <f t="shared" si="13"/>
        <v>0</v>
      </c>
      <c r="X69" s="96"/>
      <c r="Y69" s="96"/>
      <c r="Z69" s="97">
        <f t="shared" si="14"/>
        <v>0</v>
      </c>
    </row>
    <row r="70" spans="1:26" ht="35.25" hidden="1" thickTop="1" thickBot="1" x14ac:dyDescent="0.3">
      <c r="A70" s="105">
        <v>1</v>
      </c>
      <c r="B70" s="106" t="s">
        <v>129</v>
      </c>
      <c r="C70" s="106" t="s">
        <v>129</v>
      </c>
      <c r="D70" s="106" t="s">
        <v>144</v>
      </c>
      <c r="E70" s="106" t="s">
        <v>144</v>
      </c>
      <c r="F70" s="106" t="s">
        <v>208</v>
      </c>
      <c r="G70" s="112">
        <v>1</v>
      </c>
      <c r="H70" s="106"/>
      <c r="I70" s="106"/>
      <c r="J70" s="106"/>
      <c r="K70" s="107" t="s">
        <v>210</v>
      </c>
      <c r="L70" s="108"/>
      <c r="M70" s="108"/>
      <c r="N70" s="108"/>
      <c r="O70" s="101">
        <f>+L70+M70-N70</f>
        <v>0</v>
      </c>
      <c r="P70" s="108"/>
      <c r="Q70" s="108"/>
      <c r="R70" s="108"/>
      <c r="S70" s="108"/>
      <c r="T70" s="108"/>
      <c r="U70" s="108"/>
      <c r="V70" s="108"/>
      <c r="W70" s="108">
        <f t="shared" si="13"/>
        <v>0</v>
      </c>
      <c r="X70" s="103"/>
      <c r="Y70" s="103"/>
      <c r="Z70" s="40">
        <f t="shared" si="14"/>
        <v>0</v>
      </c>
    </row>
    <row r="71" spans="1:26" ht="35.25" hidden="1" thickTop="1" thickBot="1" x14ac:dyDescent="0.3">
      <c r="A71" s="105">
        <v>1</v>
      </c>
      <c r="B71" s="106" t="s">
        <v>129</v>
      </c>
      <c r="C71" s="106" t="s">
        <v>129</v>
      </c>
      <c r="D71" s="106" t="s">
        <v>144</v>
      </c>
      <c r="E71" s="106" t="s">
        <v>144</v>
      </c>
      <c r="F71" s="106" t="s">
        <v>208</v>
      </c>
      <c r="G71" s="112">
        <v>2</v>
      </c>
      <c r="H71" s="106"/>
      <c r="I71" s="106"/>
      <c r="J71" s="106"/>
      <c r="K71" s="107" t="s">
        <v>211</v>
      </c>
      <c r="L71" s="108"/>
      <c r="M71" s="108"/>
      <c r="N71" s="108"/>
      <c r="O71" s="101">
        <f>+L71+M71-N71</f>
        <v>0</v>
      </c>
      <c r="P71" s="108"/>
      <c r="Q71" s="108"/>
      <c r="R71" s="108"/>
      <c r="S71" s="108"/>
      <c r="T71" s="108"/>
      <c r="U71" s="108"/>
      <c r="V71" s="108"/>
      <c r="W71" s="108">
        <f t="shared" si="13"/>
        <v>0</v>
      </c>
      <c r="X71" s="103"/>
      <c r="Y71" s="103"/>
      <c r="Z71" s="40">
        <f t="shared" si="14"/>
        <v>0</v>
      </c>
    </row>
    <row r="72" spans="1:26" ht="35.25" hidden="1" thickTop="1" thickBot="1" x14ac:dyDescent="0.3">
      <c r="A72" s="105">
        <v>1</v>
      </c>
      <c r="B72" s="106" t="s">
        <v>129</v>
      </c>
      <c r="C72" s="106" t="s">
        <v>129</v>
      </c>
      <c r="D72" s="106" t="s">
        <v>144</v>
      </c>
      <c r="E72" s="106" t="s">
        <v>144</v>
      </c>
      <c r="F72" s="106" t="s">
        <v>208</v>
      </c>
      <c r="G72" s="112">
        <v>3</v>
      </c>
      <c r="H72" s="106"/>
      <c r="I72" s="106"/>
      <c r="J72" s="106"/>
      <c r="K72" s="107" t="s">
        <v>212</v>
      </c>
      <c r="L72" s="108"/>
      <c r="M72" s="108"/>
      <c r="N72" s="108"/>
      <c r="O72" s="101">
        <f>+L72+M72-N72</f>
        <v>0</v>
      </c>
      <c r="P72" s="108"/>
      <c r="Q72" s="108"/>
      <c r="R72" s="108"/>
      <c r="S72" s="108"/>
      <c r="T72" s="108"/>
      <c r="U72" s="108"/>
      <c r="V72" s="108"/>
      <c r="W72" s="108">
        <f t="shared" si="13"/>
        <v>0</v>
      </c>
      <c r="X72" s="103"/>
      <c r="Y72" s="103"/>
      <c r="Z72" s="40">
        <f t="shared" si="14"/>
        <v>0</v>
      </c>
    </row>
    <row r="73" spans="1:26" ht="16.5" hidden="1" thickTop="1" thickBot="1" x14ac:dyDescent="0.3">
      <c r="A73" s="116">
        <v>1</v>
      </c>
      <c r="B73" s="92" t="s">
        <v>129</v>
      </c>
      <c r="C73" s="92" t="s">
        <v>129</v>
      </c>
      <c r="D73" s="92" t="s">
        <v>144</v>
      </c>
      <c r="E73" s="92" t="s">
        <v>144</v>
      </c>
      <c r="F73" s="92" t="s">
        <v>213</v>
      </c>
      <c r="G73" s="117"/>
      <c r="H73" s="92"/>
      <c r="I73" s="92"/>
      <c r="J73" s="92"/>
      <c r="K73" s="93" t="s">
        <v>214</v>
      </c>
      <c r="L73" s="94">
        <f>SUM(L74:L76)</f>
        <v>0</v>
      </c>
      <c r="M73" s="94">
        <f t="shared" ref="M73:V73" si="34">SUM(M74:M76)</f>
        <v>0</v>
      </c>
      <c r="N73" s="94">
        <f t="shared" si="34"/>
        <v>0</v>
      </c>
      <c r="O73" s="94">
        <f t="shared" si="34"/>
        <v>0</v>
      </c>
      <c r="P73" s="94">
        <f t="shared" si="34"/>
        <v>0</v>
      </c>
      <c r="Q73" s="94">
        <f t="shared" si="34"/>
        <v>0</v>
      </c>
      <c r="R73" s="94">
        <f t="shared" si="34"/>
        <v>0</v>
      </c>
      <c r="S73" s="94">
        <f t="shared" si="34"/>
        <v>0</v>
      </c>
      <c r="T73" s="94">
        <f t="shared" si="34"/>
        <v>0</v>
      </c>
      <c r="U73" s="101">
        <f t="shared" si="34"/>
        <v>0</v>
      </c>
      <c r="V73" s="95">
        <f t="shared" si="34"/>
        <v>0</v>
      </c>
      <c r="W73" s="94">
        <f t="shared" si="13"/>
        <v>0</v>
      </c>
      <c r="X73" s="96"/>
      <c r="Y73" s="96"/>
      <c r="Z73" s="97">
        <f t="shared" si="14"/>
        <v>0</v>
      </c>
    </row>
    <row r="74" spans="1:26" ht="16.5" hidden="1" thickTop="1" thickBot="1" x14ac:dyDescent="0.3">
      <c r="A74" s="105">
        <v>1</v>
      </c>
      <c r="B74" s="106" t="s">
        <v>129</v>
      </c>
      <c r="C74" s="106" t="s">
        <v>129</v>
      </c>
      <c r="D74" s="106" t="s">
        <v>144</v>
      </c>
      <c r="E74" s="106" t="s">
        <v>144</v>
      </c>
      <c r="F74" s="106" t="s">
        <v>213</v>
      </c>
      <c r="G74" s="112">
        <v>1</v>
      </c>
      <c r="H74" s="106"/>
      <c r="I74" s="106"/>
      <c r="J74" s="106"/>
      <c r="K74" s="107" t="s">
        <v>215</v>
      </c>
      <c r="L74" s="108"/>
      <c r="M74" s="108"/>
      <c r="N74" s="108"/>
      <c r="O74" s="101">
        <f>+L74+M74-N74</f>
        <v>0</v>
      </c>
      <c r="P74" s="108"/>
      <c r="Q74" s="108"/>
      <c r="R74" s="108"/>
      <c r="S74" s="108"/>
      <c r="T74" s="108"/>
      <c r="U74" s="108"/>
      <c r="V74" s="108"/>
      <c r="W74" s="108">
        <f t="shared" si="13"/>
        <v>0</v>
      </c>
      <c r="X74" s="103"/>
      <c r="Y74" s="103"/>
      <c r="Z74" s="40">
        <f t="shared" si="14"/>
        <v>0</v>
      </c>
    </row>
    <row r="75" spans="1:26" ht="16.5" hidden="1" thickTop="1" thickBot="1" x14ac:dyDescent="0.3">
      <c r="A75" s="105">
        <v>1</v>
      </c>
      <c r="B75" s="106" t="s">
        <v>129</v>
      </c>
      <c r="C75" s="106" t="s">
        <v>129</v>
      </c>
      <c r="D75" s="106" t="s">
        <v>144</v>
      </c>
      <c r="E75" s="106" t="s">
        <v>144</v>
      </c>
      <c r="F75" s="106" t="s">
        <v>213</v>
      </c>
      <c r="G75" s="112">
        <v>2</v>
      </c>
      <c r="H75" s="106"/>
      <c r="I75" s="106"/>
      <c r="J75" s="106"/>
      <c r="K75" s="107" t="s">
        <v>216</v>
      </c>
      <c r="L75" s="108"/>
      <c r="M75" s="108"/>
      <c r="N75" s="108"/>
      <c r="O75" s="101">
        <f>+L75+M75-N75</f>
        <v>0</v>
      </c>
      <c r="P75" s="108"/>
      <c r="Q75" s="108"/>
      <c r="R75" s="108"/>
      <c r="S75" s="108"/>
      <c r="T75" s="108"/>
      <c r="U75" s="108"/>
      <c r="V75" s="108"/>
      <c r="W75" s="108">
        <f t="shared" si="13"/>
        <v>0</v>
      </c>
      <c r="X75" s="103"/>
      <c r="Y75" s="103"/>
      <c r="Z75" s="40">
        <f t="shared" si="14"/>
        <v>0</v>
      </c>
    </row>
    <row r="76" spans="1:26" ht="16.5" hidden="1" thickTop="1" thickBot="1" x14ac:dyDescent="0.3">
      <c r="A76" s="105">
        <v>1</v>
      </c>
      <c r="B76" s="106" t="s">
        <v>129</v>
      </c>
      <c r="C76" s="106" t="s">
        <v>129</v>
      </c>
      <c r="D76" s="106" t="s">
        <v>144</v>
      </c>
      <c r="E76" s="106" t="s">
        <v>144</v>
      </c>
      <c r="F76" s="106" t="s">
        <v>213</v>
      </c>
      <c r="G76" s="112">
        <v>3</v>
      </c>
      <c r="H76" s="106"/>
      <c r="I76" s="106"/>
      <c r="J76" s="106"/>
      <c r="K76" s="107" t="s">
        <v>217</v>
      </c>
      <c r="L76" s="108"/>
      <c r="M76" s="108"/>
      <c r="N76" s="108"/>
      <c r="O76" s="101">
        <f>+L76+M76-N76</f>
        <v>0</v>
      </c>
      <c r="P76" s="108"/>
      <c r="Q76" s="108"/>
      <c r="R76" s="108"/>
      <c r="S76" s="108"/>
      <c r="T76" s="108"/>
      <c r="U76" s="108"/>
      <c r="V76" s="108"/>
      <c r="W76" s="108">
        <f t="shared" si="13"/>
        <v>0</v>
      </c>
      <c r="X76" s="103"/>
      <c r="Y76" s="103"/>
      <c r="Z76" s="40">
        <f t="shared" si="14"/>
        <v>0</v>
      </c>
    </row>
    <row r="77" spans="1:26" ht="16.5" thickTop="1" thickBot="1" x14ac:dyDescent="0.3">
      <c r="A77" s="114">
        <v>1</v>
      </c>
      <c r="B77" s="84" t="s">
        <v>129</v>
      </c>
      <c r="C77" s="84" t="s">
        <v>129</v>
      </c>
      <c r="D77" s="84" t="s">
        <v>144</v>
      </c>
      <c r="E77" s="84" t="s">
        <v>218</v>
      </c>
      <c r="F77" s="84"/>
      <c r="G77" s="115"/>
      <c r="H77" s="84"/>
      <c r="I77" s="84"/>
      <c r="J77" s="84"/>
      <c r="K77" s="85" t="s">
        <v>219</v>
      </c>
      <c r="L77" s="86">
        <f>+L78+L100</f>
        <v>320000000</v>
      </c>
      <c r="M77" s="86">
        <f t="shared" ref="M77:U77" si="35">+M78+M100</f>
        <v>0</v>
      </c>
      <c r="N77" s="86">
        <v>0</v>
      </c>
      <c r="O77" s="86">
        <f t="shared" si="35"/>
        <v>320000000</v>
      </c>
      <c r="P77" s="86">
        <f t="shared" si="35"/>
        <v>310000000</v>
      </c>
      <c r="Q77" s="101">
        <f t="shared" si="35"/>
        <v>0</v>
      </c>
      <c r="R77" s="101">
        <f t="shared" si="35"/>
        <v>10000000</v>
      </c>
      <c r="S77" s="86">
        <f t="shared" si="35"/>
        <v>0</v>
      </c>
      <c r="T77" s="86">
        <f t="shared" si="35"/>
        <v>157488576.31999999</v>
      </c>
      <c r="U77" s="101">
        <f t="shared" si="35"/>
        <v>157488576.31999999</v>
      </c>
      <c r="V77" s="87">
        <f t="shared" ref="V77:V94" si="36">U77/T77</f>
        <v>1</v>
      </c>
      <c r="W77" s="86"/>
      <c r="X77" s="88"/>
      <c r="Y77" s="88"/>
      <c r="Z77" s="89"/>
    </row>
    <row r="78" spans="1:26" ht="16.5" thickTop="1" thickBot="1" x14ac:dyDescent="0.3">
      <c r="A78" s="116">
        <v>1</v>
      </c>
      <c r="B78" s="92" t="s">
        <v>129</v>
      </c>
      <c r="C78" s="92" t="s">
        <v>129</v>
      </c>
      <c r="D78" s="92" t="s">
        <v>144</v>
      </c>
      <c r="E78" s="92" t="s">
        <v>218</v>
      </c>
      <c r="F78" s="92" t="s">
        <v>220</v>
      </c>
      <c r="G78" s="117"/>
      <c r="H78" s="92"/>
      <c r="I78" s="92"/>
      <c r="J78" s="92"/>
      <c r="K78" s="93" t="s">
        <v>221</v>
      </c>
      <c r="L78" s="94">
        <f>+L79+L83+L87+L91+L95</f>
        <v>120000000</v>
      </c>
      <c r="M78" s="94">
        <f t="shared" ref="M78:S78" si="37">+M79+M83+M87+M91+M95</f>
        <v>0</v>
      </c>
      <c r="N78" s="94">
        <f t="shared" si="37"/>
        <v>0</v>
      </c>
      <c r="O78" s="94">
        <f t="shared" si="37"/>
        <v>120000000</v>
      </c>
      <c r="P78" s="94">
        <f t="shared" si="37"/>
        <v>110000000</v>
      </c>
      <c r="Q78" s="101">
        <f t="shared" si="37"/>
        <v>0</v>
      </c>
      <c r="R78" s="101">
        <f t="shared" si="37"/>
        <v>10000000</v>
      </c>
      <c r="S78" s="94">
        <f t="shared" si="37"/>
        <v>0</v>
      </c>
      <c r="T78" s="94">
        <f>+T79+T83+T87+T91+T95</f>
        <v>132534576.66</v>
      </c>
      <c r="U78" s="101">
        <f>+U79+U83+U87+U91+U95</f>
        <v>132534576.66</v>
      </c>
      <c r="V78" s="95">
        <f t="shared" si="36"/>
        <v>1</v>
      </c>
      <c r="W78" s="94"/>
      <c r="X78" s="96"/>
      <c r="Y78" s="96"/>
      <c r="Z78" s="97"/>
    </row>
    <row r="79" spans="1:26" ht="16.5" hidden="1" thickTop="1" thickBot="1" x14ac:dyDescent="0.3">
      <c r="A79" s="98">
        <v>1</v>
      </c>
      <c r="B79" s="99" t="s">
        <v>129</v>
      </c>
      <c r="C79" s="99" t="s">
        <v>129</v>
      </c>
      <c r="D79" s="99" t="s">
        <v>144</v>
      </c>
      <c r="E79" s="99" t="s">
        <v>218</v>
      </c>
      <c r="F79" s="99" t="s">
        <v>220</v>
      </c>
      <c r="G79" s="99" t="s">
        <v>218</v>
      </c>
      <c r="H79" s="99"/>
      <c r="I79" s="99"/>
      <c r="J79" s="99"/>
      <c r="K79" s="100" t="s">
        <v>222</v>
      </c>
      <c r="L79" s="101">
        <f>SUM(L80:L82)</f>
        <v>0</v>
      </c>
      <c r="M79" s="101">
        <f t="shared" ref="M79:U79" si="38">SUM(M80:M82)</f>
        <v>0</v>
      </c>
      <c r="N79" s="101">
        <f t="shared" si="38"/>
        <v>0</v>
      </c>
      <c r="O79" s="101">
        <f t="shared" si="38"/>
        <v>0</v>
      </c>
      <c r="P79" s="101">
        <f t="shared" si="38"/>
        <v>0</v>
      </c>
      <c r="Q79" s="101">
        <f t="shared" si="38"/>
        <v>0</v>
      </c>
      <c r="R79" s="101">
        <f t="shared" si="38"/>
        <v>0</v>
      </c>
      <c r="S79" s="101">
        <f t="shared" si="38"/>
        <v>0</v>
      </c>
      <c r="T79" s="101">
        <f t="shared" si="38"/>
        <v>0</v>
      </c>
      <c r="U79" s="101">
        <f t="shared" si="38"/>
        <v>0</v>
      </c>
      <c r="V79" s="102" t="e">
        <f t="shared" si="36"/>
        <v>#DIV/0!</v>
      </c>
      <c r="W79" s="101">
        <f t="shared" ref="W79:W143" si="39">SUBTOTAL(9,P79:S79)</f>
        <v>0</v>
      </c>
      <c r="X79" s="103"/>
      <c r="Y79" s="103"/>
      <c r="Z79" s="110">
        <f t="shared" ref="Z79:Z143" si="40">W79-O79</f>
        <v>0</v>
      </c>
    </row>
    <row r="80" spans="1:26" ht="16.5" hidden="1" thickTop="1" thickBot="1" x14ac:dyDescent="0.3">
      <c r="A80" s="105">
        <v>1</v>
      </c>
      <c r="B80" s="106" t="s">
        <v>129</v>
      </c>
      <c r="C80" s="106" t="s">
        <v>129</v>
      </c>
      <c r="D80" s="106" t="s">
        <v>144</v>
      </c>
      <c r="E80" s="106" t="s">
        <v>218</v>
      </c>
      <c r="F80" s="106" t="s">
        <v>220</v>
      </c>
      <c r="G80" s="106" t="s">
        <v>218</v>
      </c>
      <c r="H80" s="106" t="s">
        <v>129</v>
      </c>
      <c r="I80" s="106"/>
      <c r="J80" s="106"/>
      <c r="K80" s="107" t="s">
        <v>223</v>
      </c>
      <c r="L80" s="108"/>
      <c r="M80" s="108"/>
      <c r="N80" s="108"/>
      <c r="O80" s="101">
        <f>+L80+M80-N80</f>
        <v>0</v>
      </c>
      <c r="P80" s="108"/>
      <c r="Q80" s="108"/>
      <c r="R80" s="108"/>
      <c r="S80" s="108"/>
      <c r="T80" s="108"/>
      <c r="U80" s="108"/>
      <c r="V80" s="102" t="e">
        <f t="shared" si="36"/>
        <v>#DIV/0!</v>
      </c>
      <c r="W80" s="108">
        <f t="shared" si="39"/>
        <v>0</v>
      </c>
      <c r="X80" s="103"/>
      <c r="Y80" s="103"/>
      <c r="Z80" s="40">
        <f t="shared" si="40"/>
        <v>0</v>
      </c>
    </row>
    <row r="81" spans="1:26" ht="16.5" hidden="1" thickTop="1" thickBot="1" x14ac:dyDescent="0.3">
      <c r="A81" s="105">
        <v>1</v>
      </c>
      <c r="B81" s="106" t="s">
        <v>129</v>
      </c>
      <c r="C81" s="106" t="s">
        <v>129</v>
      </c>
      <c r="D81" s="106" t="s">
        <v>144</v>
      </c>
      <c r="E81" s="106" t="s">
        <v>218</v>
      </c>
      <c r="F81" s="106" t="s">
        <v>220</v>
      </c>
      <c r="G81" s="106" t="s">
        <v>218</v>
      </c>
      <c r="H81" s="106" t="s">
        <v>140</v>
      </c>
      <c r="I81" s="106"/>
      <c r="J81" s="106"/>
      <c r="K81" s="107" t="s">
        <v>224</v>
      </c>
      <c r="L81" s="108"/>
      <c r="M81" s="108"/>
      <c r="N81" s="108"/>
      <c r="O81" s="101">
        <f>+L81+M81-N81</f>
        <v>0</v>
      </c>
      <c r="P81" s="108"/>
      <c r="Q81" s="108"/>
      <c r="R81" s="108"/>
      <c r="S81" s="108"/>
      <c r="T81" s="108"/>
      <c r="U81" s="108"/>
      <c r="V81" s="102" t="e">
        <f t="shared" si="36"/>
        <v>#DIV/0!</v>
      </c>
      <c r="W81" s="108">
        <f t="shared" si="39"/>
        <v>0</v>
      </c>
      <c r="X81" s="103"/>
      <c r="Y81" s="103"/>
      <c r="Z81" s="40">
        <f t="shared" si="40"/>
        <v>0</v>
      </c>
    </row>
    <row r="82" spans="1:26" ht="16.5" hidden="1" thickTop="1" thickBot="1" x14ac:dyDescent="0.3">
      <c r="A82" s="105">
        <v>1</v>
      </c>
      <c r="B82" s="106" t="s">
        <v>129</v>
      </c>
      <c r="C82" s="106" t="s">
        <v>129</v>
      </c>
      <c r="D82" s="106" t="s">
        <v>144</v>
      </c>
      <c r="E82" s="106" t="s">
        <v>218</v>
      </c>
      <c r="F82" s="106" t="s">
        <v>220</v>
      </c>
      <c r="G82" s="106" t="s">
        <v>218</v>
      </c>
      <c r="H82" s="106" t="s">
        <v>142</v>
      </c>
      <c r="I82" s="106"/>
      <c r="J82" s="106"/>
      <c r="K82" s="107" t="s">
        <v>225</v>
      </c>
      <c r="L82" s="108"/>
      <c r="M82" s="108"/>
      <c r="N82" s="108"/>
      <c r="O82" s="101">
        <f>+L82+M82-N82</f>
        <v>0</v>
      </c>
      <c r="P82" s="108"/>
      <c r="Q82" s="108"/>
      <c r="R82" s="108"/>
      <c r="S82" s="108"/>
      <c r="T82" s="108"/>
      <c r="U82" s="108"/>
      <c r="V82" s="102" t="e">
        <f t="shared" si="36"/>
        <v>#DIV/0!</v>
      </c>
      <c r="W82" s="108">
        <f t="shared" si="39"/>
        <v>0</v>
      </c>
      <c r="X82" s="103"/>
      <c r="Y82" s="103"/>
      <c r="Z82" s="40">
        <f t="shared" si="40"/>
        <v>0</v>
      </c>
    </row>
    <row r="83" spans="1:26" ht="16.5" hidden="1" thickTop="1" thickBot="1" x14ac:dyDescent="0.3">
      <c r="A83" s="98">
        <v>1</v>
      </c>
      <c r="B83" s="99" t="s">
        <v>129</v>
      </c>
      <c r="C83" s="99" t="s">
        <v>129</v>
      </c>
      <c r="D83" s="99" t="s">
        <v>144</v>
      </c>
      <c r="E83" s="99" t="s">
        <v>218</v>
      </c>
      <c r="F83" s="99" t="s">
        <v>220</v>
      </c>
      <c r="G83" s="99" t="s">
        <v>226</v>
      </c>
      <c r="H83" s="99"/>
      <c r="I83" s="99"/>
      <c r="J83" s="99"/>
      <c r="K83" s="100" t="s">
        <v>227</v>
      </c>
      <c r="L83" s="101">
        <f>SUM(L84:L86)</f>
        <v>0</v>
      </c>
      <c r="M83" s="101">
        <f t="shared" ref="M83:U83" si="41">SUM(M84:M86)</f>
        <v>0</v>
      </c>
      <c r="N83" s="101">
        <f t="shared" si="41"/>
        <v>0</v>
      </c>
      <c r="O83" s="101">
        <f t="shared" si="41"/>
        <v>0</v>
      </c>
      <c r="P83" s="101">
        <f t="shared" si="41"/>
        <v>0</v>
      </c>
      <c r="Q83" s="101">
        <f t="shared" si="41"/>
        <v>0</v>
      </c>
      <c r="R83" s="101">
        <f t="shared" si="41"/>
        <v>0</v>
      </c>
      <c r="S83" s="101">
        <f t="shared" si="41"/>
        <v>0</v>
      </c>
      <c r="T83" s="101">
        <f t="shared" si="41"/>
        <v>0</v>
      </c>
      <c r="U83" s="101">
        <f t="shared" si="41"/>
        <v>0</v>
      </c>
      <c r="V83" s="102" t="e">
        <f t="shared" si="36"/>
        <v>#DIV/0!</v>
      </c>
      <c r="W83" s="101">
        <f t="shared" si="39"/>
        <v>0</v>
      </c>
      <c r="X83" s="103"/>
      <c r="Y83" s="103"/>
      <c r="Z83" s="110">
        <f t="shared" si="40"/>
        <v>0</v>
      </c>
    </row>
    <row r="84" spans="1:26" ht="16.5" hidden="1" thickTop="1" thickBot="1" x14ac:dyDescent="0.3">
      <c r="A84" s="105">
        <v>1</v>
      </c>
      <c r="B84" s="106" t="s">
        <v>129</v>
      </c>
      <c r="C84" s="106" t="s">
        <v>129</v>
      </c>
      <c r="D84" s="106" t="s">
        <v>144</v>
      </c>
      <c r="E84" s="106" t="s">
        <v>218</v>
      </c>
      <c r="F84" s="106" t="s">
        <v>220</v>
      </c>
      <c r="G84" s="106" t="s">
        <v>226</v>
      </c>
      <c r="H84" s="106" t="s">
        <v>129</v>
      </c>
      <c r="I84" s="106"/>
      <c r="J84" s="106"/>
      <c r="K84" s="107" t="s">
        <v>228</v>
      </c>
      <c r="L84" s="108"/>
      <c r="M84" s="108"/>
      <c r="N84" s="108"/>
      <c r="O84" s="101">
        <f>+L84+M84-N84</f>
        <v>0</v>
      </c>
      <c r="P84" s="108"/>
      <c r="Q84" s="108"/>
      <c r="R84" s="108"/>
      <c r="S84" s="108"/>
      <c r="T84" s="108"/>
      <c r="U84" s="108"/>
      <c r="V84" s="102" t="e">
        <f t="shared" si="36"/>
        <v>#DIV/0!</v>
      </c>
      <c r="W84" s="108">
        <f t="shared" si="39"/>
        <v>0</v>
      </c>
      <c r="X84" s="103"/>
      <c r="Y84" s="103"/>
      <c r="Z84" s="40">
        <f t="shared" si="40"/>
        <v>0</v>
      </c>
    </row>
    <row r="85" spans="1:26" ht="16.5" hidden="1" thickTop="1" thickBot="1" x14ac:dyDescent="0.3">
      <c r="A85" s="105">
        <v>1</v>
      </c>
      <c r="B85" s="106" t="s">
        <v>129</v>
      </c>
      <c r="C85" s="106" t="s">
        <v>129</v>
      </c>
      <c r="D85" s="106" t="s">
        <v>144</v>
      </c>
      <c r="E85" s="106" t="s">
        <v>218</v>
      </c>
      <c r="F85" s="106" t="s">
        <v>220</v>
      </c>
      <c r="G85" s="106" t="s">
        <v>226</v>
      </c>
      <c r="H85" s="106" t="s">
        <v>140</v>
      </c>
      <c r="I85" s="106"/>
      <c r="J85" s="106"/>
      <c r="K85" s="107" t="s">
        <v>229</v>
      </c>
      <c r="L85" s="108"/>
      <c r="M85" s="108"/>
      <c r="N85" s="108"/>
      <c r="O85" s="101">
        <f>+L85+M85-N85</f>
        <v>0</v>
      </c>
      <c r="P85" s="108"/>
      <c r="Q85" s="108"/>
      <c r="R85" s="108"/>
      <c r="S85" s="108"/>
      <c r="T85" s="108"/>
      <c r="U85" s="108"/>
      <c r="V85" s="102" t="e">
        <f t="shared" si="36"/>
        <v>#DIV/0!</v>
      </c>
      <c r="W85" s="108">
        <f t="shared" si="39"/>
        <v>0</v>
      </c>
      <c r="X85" s="103"/>
      <c r="Y85" s="103"/>
      <c r="Z85" s="40">
        <f t="shared" si="40"/>
        <v>0</v>
      </c>
    </row>
    <row r="86" spans="1:26" ht="16.5" hidden="1" thickTop="1" thickBot="1" x14ac:dyDescent="0.3">
      <c r="A86" s="105">
        <v>1</v>
      </c>
      <c r="B86" s="106" t="s">
        <v>129</v>
      </c>
      <c r="C86" s="106" t="s">
        <v>129</v>
      </c>
      <c r="D86" s="106" t="s">
        <v>144</v>
      </c>
      <c r="E86" s="106" t="s">
        <v>218</v>
      </c>
      <c r="F86" s="106" t="s">
        <v>220</v>
      </c>
      <c r="G86" s="106" t="s">
        <v>226</v>
      </c>
      <c r="H86" s="106" t="s">
        <v>142</v>
      </c>
      <c r="I86" s="106"/>
      <c r="J86" s="106"/>
      <c r="K86" s="107" t="s">
        <v>230</v>
      </c>
      <c r="L86" s="108"/>
      <c r="M86" s="108"/>
      <c r="N86" s="108"/>
      <c r="O86" s="101">
        <f>+L86+M86-N86</f>
        <v>0</v>
      </c>
      <c r="P86" s="108"/>
      <c r="Q86" s="108"/>
      <c r="R86" s="108"/>
      <c r="S86" s="108"/>
      <c r="T86" s="108"/>
      <c r="U86" s="108"/>
      <c r="V86" s="102" t="e">
        <f t="shared" si="36"/>
        <v>#DIV/0!</v>
      </c>
      <c r="W86" s="108">
        <f t="shared" si="39"/>
        <v>0</v>
      </c>
      <c r="X86" s="103"/>
      <c r="Y86" s="103"/>
      <c r="Z86" s="40">
        <f t="shared" si="40"/>
        <v>0</v>
      </c>
    </row>
    <row r="87" spans="1:26" ht="16.5" hidden="1" thickTop="1" thickBot="1" x14ac:dyDescent="0.3">
      <c r="A87" s="98">
        <v>1</v>
      </c>
      <c r="B87" s="99" t="s">
        <v>129</v>
      </c>
      <c r="C87" s="99" t="s">
        <v>129</v>
      </c>
      <c r="D87" s="99" t="s">
        <v>144</v>
      </c>
      <c r="E87" s="99" t="s">
        <v>218</v>
      </c>
      <c r="F87" s="99" t="s">
        <v>220</v>
      </c>
      <c r="G87" s="99" t="s">
        <v>156</v>
      </c>
      <c r="H87" s="99"/>
      <c r="I87" s="99"/>
      <c r="J87" s="99"/>
      <c r="K87" s="100" t="s">
        <v>231</v>
      </c>
      <c r="L87" s="101">
        <f>SUM(L88:L90)</f>
        <v>0</v>
      </c>
      <c r="M87" s="101">
        <f t="shared" ref="M87:U87" si="42">SUM(M88:M90)</f>
        <v>0</v>
      </c>
      <c r="N87" s="101">
        <f t="shared" si="42"/>
        <v>0</v>
      </c>
      <c r="O87" s="101">
        <f t="shared" si="42"/>
        <v>0</v>
      </c>
      <c r="P87" s="101">
        <f t="shared" si="42"/>
        <v>0</v>
      </c>
      <c r="Q87" s="101">
        <f t="shared" si="42"/>
        <v>0</v>
      </c>
      <c r="R87" s="101">
        <f t="shared" si="42"/>
        <v>0</v>
      </c>
      <c r="S87" s="101">
        <f t="shared" si="42"/>
        <v>0</v>
      </c>
      <c r="T87" s="101">
        <f t="shared" si="42"/>
        <v>0</v>
      </c>
      <c r="U87" s="101">
        <f t="shared" si="42"/>
        <v>0</v>
      </c>
      <c r="V87" s="102" t="e">
        <f t="shared" si="36"/>
        <v>#DIV/0!</v>
      </c>
      <c r="W87" s="101">
        <f t="shared" si="39"/>
        <v>0</v>
      </c>
      <c r="X87" s="103"/>
      <c r="Y87" s="103"/>
      <c r="Z87" s="110">
        <f t="shared" si="40"/>
        <v>0</v>
      </c>
    </row>
    <row r="88" spans="1:26" ht="16.5" hidden="1" thickTop="1" thickBot="1" x14ac:dyDescent="0.3">
      <c r="A88" s="105">
        <v>1</v>
      </c>
      <c r="B88" s="106" t="s">
        <v>129</v>
      </c>
      <c r="C88" s="106" t="s">
        <v>129</v>
      </c>
      <c r="D88" s="106" t="s">
        <v>144</v>
      </c>
      <c r="E88" s="106" t="s">
        <v>218</v>
      </c>
      <c r="F88" s="106" t="s">
        <v>220</v>
      </c>
      <c r="G88" s="106" t="s">
        <v>156</v>
      </c>
      <c r="H88" s="106" t="s">
        <v>129</v>
      </c>
      <c r="I88" s="99"/>
      <c r="J88" s="99"/>
      <c r="K88" s="107" t="s">
        <v>232</v>
      </c>
      <c r="L88" s="101"/>
      <c r="M88" s="101"/>
      <c r="N88" s="101"/>
      <c r="O88" s="101">
        <f>+L88+M88-N88</f>
        <v>0</v>
      </c>
      <c r="P88" s="101"/>
      <c r="Q88" s="101"/>
      <c r="R88" s="101"/>
      <c r="S88" s="101"/>
      <c r="T88" s="101"/>
      <c r="U88" s="101"/>
      <c r="V88" s="102" t="e">
        <f t="shared" si="36"/>
        <v>#DIV/0!</v>
      </c>
      <c r="W88" s="101">
        <f t="shared" si="39"/>
        <v>0</v>
      </c>
      <c r="X88" s="103"/>
      <c r="Y88" s="103"/>
      <c r="Z88" s="110">
        <f t="shared" si="40"/>
        <v>0</v>
      </c>
    </row>
    <row r="89" spans="1:26" ht="16.5" hidden="1" thickTop="1" thickBot="1" x14ac:dyDescent="0.3">
      <c r="A89" s="105">
        <v>1</v>
      </c>
      <c r="B89" s="106" t="s">
        <v>129</v>
      </c>
      <c r="C89" s="106" t="s">
        <v>129</v>
      </c>
      <c r="D89" s="106" t="s">
        <v>144</v>
      </c>
      <c r="E89" s="106" t="s">
        <v>218</v>
      </c>
      <c r="F89" s="106" t="s">
        <v>220</v>
      </c>
      <c r="G89" s="106" t="s">
        <v>156</v>
      </c>
      <c r="H89" s="106" t="s">
        <v>140</v>
      </c>
      <c r="I89" s="99"/>
      <c r="J89" s="99"/>
      <c r="K89" s="107" t="s">
        <v>233</v>
      </c>
      <c r="L89" s="101"/>
      <c r="M89" s="101"/>
      <c r="N89" s="101"/>
      <c r="O89" s="101">
        <f>+L89+M89-N89</f>
        <v>0</v>
      </c>
      <c r="P89" s="101"/>
      <c r="Q89" s="101"/>
      <c r="R89" s="101"/>
      <c r="S89" s="101"/>
      <c r="T89" s="101"/>
      <c r="U89" s="101"/>
      <c r="V89" s="102" t="e">
        <f t="shared" si="36"/>
        <v>#DIV/0!</v>
      </c>
      <c r="W89" s="101">
        <f t="shared" si="39"/>
        <v>0</v>
      </c>
      <c r="X89" s="103"/>
      <c r="Y89" s="103"/>
      <c r="Z89" s="110">
        <f t="shared" si="40"/>
        <v>0</v>
      </c>
    </row>
    <row r="90" spans="1:26" ht="16.5" hidden="1" thickTop="1" thickBot="1" x14ac:dyDescent="0.3">
      <c r="A90" s="105">
        <v>1</v>
      </c>
      <c r="B90" s="106" t="s">
        <v>129</v>
      </c>
      <c r="C90" s="106" t="s">
        <v>129</v>
      </c>
      <c r="D90" s="106" t="s">
        <v>144</v>
      </c>
      <c r="E90" s="106" t="s">
        <v>218</v>
      </c>
      <c r="F90" s="106" t="s">
        <v>220</v>
      </c>
      <c r="G90" s="106" t="s">
        <v>156</v>
      </c>
      <c r="H90" s="106" t="s">
        <v>142</v>
      </c>
      <c r="I90" s="99"/>
      <c r="J90" s="99"/>
      <c r="K90" s="107" t="s">
        <v>234</v>
      </c>
      <c r="L90" s="101"/>
      <c r="M90" s="101"/>
      <c r="N90" s="101"/>
      <c r="O90" s="101">
        <f>+L90+M90-N90</f>
        <v>0</v>
      </c>
      <c r="P90" s="101"/>
      <c r="Q90" s="101"/>
      <c r="R90" s="101"/>
      <c r="S90" s="101"/>
      <c r="T90" s="101"/>
      <c r="U90" s="101"/>
      <c r="V90" s="102" t="e">
        <f t="shared" si="36"/>
        <v>#DIV/0!</v>
      </c>
      <c r="W90" s="101">
        <f t="shared" si="39"/>
        <v>0</v>
      </c>
      <c r="X90" s="103"/>
      <c r="Y90" s="103"/>
      <c r="Z90" s="110">
        <f t="shared" si="40"/>
        <v>0</v>
      </c>
    </row>
    <row r="91" spans="1:26" ht="16.5" hidden="1" thickTop="1" thickBot="1" x14ac:dyDescent="0.3">
      <c r="A91" s="105">
        <v>1</v>
      </c>
      <c r="B91" s="106" t="s">
        <v>129</v>
      </c>
      <c r="C91" s="106" t="s">
        <v>129</v>
      </c>
      <c r="D91" s="106" t="s">
        <v>144</v>
      </c>
      <c r="E91" s="106" t="s">
        <v>218</v>
      </c>
      <c r="F91" s="106" t="s">
        <v>220</v>
      </c>
      <c r="G91" s="106" t="s">
        <v>235</v>
      </c>
      <c r="H91" s="106"/>
      <c r="I91" s="99"/>
      <c r="J91" s="99"/>
      <c r="K91" s="107" t="s">
        <v>236</v>
      </c>
      <c r="L91" s="101">
        <f>SUM(L92:L94)</f>
        <v>0</v>
      </c>
      <c r="M91" s="101">
        <f t="shared" ref="M91:U91" si="43">SUM(M92:M94)</f>
        <v>0</v>
      </c>
      <c r="N91" s="101">
        <f t="shared" si="43"/>
        <v>0</v>
      </c>
      <c r="O91" s="101">
        <f t="shared" si="43"/>
        <v>0</v>
      </c>
      <c r="P91" s="101">
        <f t="shared" si="43"/>
        <v>0</v>
      </c>
      <c r="Q91" s="101">
        <f t="shared" si="43"/>
        <v>0</v>
      </c>
      <c r="R91" s="101">
        <f t="shared" si="43"/>
        <v>0</v>
      </c>
      <c r="S91" s="101">
        <f t="shared" si="43"/>
        <v>0</v>
      </c>
      <c r="T91" s="101">
        <f t="shared" si="43"/>
        <v>0</v>
      </c>
      <c r="U91" s="101">
        <f t="shared" si="43"/>
        <v>0</v>
      </c>
      <c r="V91" s="102" t="e">
        <f t="shared" si="36"/>
        <v>#DIV/0!</v>
      </c>
      <c r="W91" s="101">
        <f t="shared" si="39"/>
        <v>0</v>
      </c>
      <c r="X91" s="103"/>
      <c r="Y91" s="103"/>
      <c r="Z91" s="110">
        <f t="shared" si="40"/>
        <v>0</v>
      </c>
    </row>
    <row r="92" spans="1:26" ht="16.5" hidden="1" thickTop="1" thickBot="1" x14ac:dyDescent="0.3">
      <c r="A92" s="105">
        <v>1</v>
      </c>
      <c r="B92" s="106" t="s">
        <v>129</v>
      </c>
      <c r="C92" s="106" t="s">
        <v>129</v>
      </c>
      <c r="D92" s="106" t="s">
        <v>144</v>
      </c>
      <c r="E92" s="106" t="s">
        <v>218</v>
      </c>
      <c r="F92" s="106" t="s">
        <v>220</v>
      </c>
      <c r="G92" s="106" t="s">
        <v>235</v>
      </c>
      <c r="H92" s="106" t="s">
        <v>129</v>
      </c>
      <c r="I92" s="99"/>
      <c r="J92" s="99"/>
      <c r="K92" s="107" t="s">
        <v>237</v>
      </c>
      <c r="L92" s="101">
        <v>0</v>
      </c>
      <c r="M92" s="101"/>
      <c r="N92" s="101"/>
      <c r="O92" s="101">
        <f>+L92+M92-N92</f>
        <v>0</v>
      </c>
      <c r="P92" s="101"/>
      <c r="Q92" s="101"/>
      <c r="R92" s="101"/>
      <c r="S92" s="101"/>
      <c r="T92" s="101"/>
      <c r="U92" s="101"/>
      <c r="V92" s="102" t="e">
        <f t="shared" si="36"/>
        <v>#DIV/0!</v>
      </c>
      <c r="W92" s="101">
        <f t="shared" si="39"/>
        <v>0</v>
      </c>
      <c r="X92" s="103"/>
      <c r="Y92" s="103"/>
      <c r="Z92" s="110">
        <f t="shared" si="40"/>
        <v>0</v>
      </c>
    </row>
    <row r="93" spans="1:26" ht="16.5" hidden="1" thickTop="1" thickBot="1" x14ac:dyDescent="0.3">
      <c r="A93" s="105">
        <v>1</v>
      </c>
      <c r="B93" s="106" t="s">
        <v>129</v>
      </c>
      <c r="C93" s="106" t="s">
        <v>129</v>
      </c>
      <c r="D93" s="106" t="s">
        <v>144</v>
      </c>
      <c r="E93" s="106" t="s">
        <v>218</v>
      </c>
      <c r="F93" s="106" t="s">
        <v>220</v>
      </c>
      <c r="G93" s="106" t="s">
        <v>235</v>
      </c>
      <c r="H93" s="106" t="s">
        <v>140</v>
      </c>
      <c r="I93" s="99"/>
      <c r="J93" s="99"/>
      <c r="K93" s="107" t="s">
        <v>238</v>
      </c>
      <c r="L93" s="101"/>
      <c r="M93" s="101"/>
      <c r="N93" s="101"/>
      <c r="O93" s="101">
        <f>+L93+M93-N93</f>
        <v>0</v>
      </c>
      <c r="P93" s="101"/>
      <c r="Q93" s="101"/>
      <c r="R93" s="101"/>
      <c r="S93" s="101"/>
      <c r="T93" s="101"/>
      <c r="U93" s="101"/>
      <c r="V93" s="102" t="e">
        <f t="shared" si="36"/>
        <v>#DIV/0!</v>
      </c>
      <c r="W93" s="101">
        <f t="shared" si="39"/>
        <v>0</v>
      </c>
      <c r="X93" s="103"/>
      <c r="Y93" s="103"/>
      <c r="Z93" s="110">
        <f t="shared" si="40"/>
        <v>0</v>
      </c>
    </row>
    <row r="94" spans="1:26" ht="16.5" hidden="1" thickTop="1" thickBot="1" x14ac:dyDescent="0.3">
      <c r="A94" s="105">
        <v>1</v>
      </c>
      <c r="B94" s="106" t="s">
        <v>129</v>
      </c>
      <c r="C94" s="106" t="s">
        <v>129</v>
      </c>
      <c r="D94" s="106" t="s">
        <v>144</v>
      </c>
      <c r="E94" s="106" t="s">
        <v>218</v>
      </c>
      <c r="F94" s="106" t="s">
        <v>220</v>
      </c>
      <c r="G94" s="106" t="s">
        <v>235</v>
      </c>
      <c r="H94" s="106" t="s">
        <v>142</v>
      </c>
      <c r="I94" s="99"/>
      <c r="J94" s="99"/>
      <c r="K94" s="107" t="s">
        <v>239</v>
      </c>
      <c r="L94" s="101"/>
      <c r="M94" s="101"/>
      <c r="N94" s="101"/>
      <c r="O94" s="101">
        <f>+L94+M94-N94</f>
        <v>0</v>
      </c>
      <c r="P94" s="101"/>
      <c r="Q94" s="101"/>
      <c r="R94" s="101"/>
      <c r="S94" s="101"/>
      <c r="T94" s="101"/>
      <c r="U94" s="101"/>
      <c r="V94" s="102" t="e">
        <f t="shared" si="36"/>
        <v>#DIV/0!</v>
      </c>
      <c r="W94" s="101">
        <f t="shared" si="39"/>
        <v>0</v>
      </c>
      <c r="X94" s="103"/>
      <c r="Y94" s="103"/>
      <c r="Z94" s="110">
        <f t="shared" si="40"/>
        <v>0</v>
      </c>
    </row>
    <row r="95" spans="1:26" ht="16.5" thickTop="1" thickBot="1" x14ac:dyDescent="0.3">
      <c r="A95" s="98">
        <v>1</v>
      </c>
      <c r="B95" s="99" t="s">
        <v>129</v>
      </c>
      <c r="C95" s="99" t="s">
        <v>129</v>
      </c>
      <c r="D95" s="99" t="s">
        <v>144</v>
      </c>
      <c r="E95" s="99" t="s">
        <v>218</v>
      </c>
      <c r="F95" s="99" t="s">
        <v>220</v>
      </c>
      <c r="G95" s="99" t="s">
        <v>240</v>
      </c>
      <c r="H95" s="99"/>
      <c r="I95" s="99"/>
      <c r="J95" s="99"/>
      <c r="K95" s="100" t="s">
        <v>241</v>
      </c>
      <c r="L95" s="101">
        <f>SUM(L96:L99)</f>
        <v>120000000</v>
      </c>
      <c r="M95" s="101">
        <f t="shared" ref="M95:N95" si="44">SUM(M96:M98)</f>
        <v>0</v>
      </c>
      <c r="N95" s="101">
        <f t="shared" si="44"/>
        <v>0</v>
      </c>
      <c r="O95" s="101">
        <f t="shared" ref="O95:T95" si="45">SUM(O96:O99)</f>
        <v>120000000</v>
      </c>
      <c r="P95" s="101">
        <f t="shared" si="45"/>
        <v>110000000</v>
      </c>
      <c r="Q95" s="101">
        <f t="shared" si="45"/>
        <v>0</v>
      </c>
      <c r="R95" s="101">
        <f t="shared" si="45"/>
        <v>10000000</v>
      </c>
      <c r="S95" s="101">
        <f t="shared" si="45"/>
        <v>0</v>
      </c>
      <c r="T95" s="101">
        <f t="shared" si="45"/>
        <v>132534576.66</v>
      </c>
      <c r="U95" s="101">
        <f>SUM(U96:U99)</f>
        <v>132534576.66</v>
      </c>
      <c r="V95" s="102">
        <f>U95/T95</f>
        <v>1</v>
      </c>
      <c r="W95" s="101"/>
      <c r="X95" s="103"/>
      <c r="Y95" s="103"/>
      <c r="Z95" s="110"/>
    </row>
    <row r="96" spans="1:26" ht="16.5" thickTop="1" thickBot="1" x14ac:dyDescent="0.3">
      <c r="A96" s="105">
        <v>1</v>
      </c>
      <c r="B96" s="106" t="s">
        <v>129</v>
      </c>
      <c r="C96" s="106" t="s">
        <v>129</v>
      </c>
      <c r="D96" s="106" t="s">
        <v>144</v>
      </c>
      <c r="E96" s="106" t="s">
        <v>218</v>
      </c>
      <c r="F96" s="106" t="s">
        <v>220</v>
      </c>
      <c r="G96" s="106" t="s">
        <v>240</v>
      </c>
      <c r="H96" s="106" t="s">
        <v>129</v>
      </c>
      <c r="I96" s="99"/>
      <c r="J96" s="99"/>
      <c r="K96" s="107" t="s">
        <v>242</v>
      </c>
      <c r="L96" s="101">
        <v>20000000</v>
      </c>
      <c r="M96" s="101">
        <v>0</v>
      </c>
      <c r="N96" s="101">
        <v>0</v>
      </c>
      <c r="O96" s="101">
        <f>+L96+M96-N96</f>
        <v>20000000</v>
      </c>
      <c r="P96" s="101">
        <f>O96*90%</f>
        <v>18000000</v>
      </c>
      <c r="Q96" s="108">
        <v>0</v>
      </c>
      <c r="R96" s="108">
        <f>O96*10%</f>
        <v>2000000</v>
      </c>
      <c r="S96" s="101">
        <v>0</v>
      </c>
      <c r="T96" s="108">
        <v>0</v>
      </c>
      <c r="U96" s="108">
        <v>0</v>
      </c>
      <c r="V96" s="102" t="e">
        <f>U96/T96</f>
        <v>#DIV/0!</v>
      </c>
      <c r="W96" s="101"/>
      <c r="X96" s="103"/>
      <c r="Y96" s="103"/>
      <c r="Z96" s="110"/>
    </row>
    <row r="97" spans="1:26" ht="16.5" hidden="1" thickTop="1" thickBot="1" x14ac:dyDescent="0.3">
      <c r="A97" s="105">
        <v>1</v>
      </c>
      <c r="B97" s="106" t="s">
        <v>129</v>
      </c>
      <c r="C97" s="106" t="s">
        <v>129</v>
      </c>
      <c r="D97" s="106" t="s">
        <v>144</v>
      </c>
      <c r="E97" s="106" t="s">
        <v>218</v>
      </c>
      <c r="F97" s="106" t="s">
        <v>220</v>
      </c>
      <c r="G97" s="106" t="s">
        <v>240</v>
      </c>
      <c r="H97" s="106" t="s">
        <v>140</v>
      </c>
      <c r="I97" s="99"/>
      <c r="J97" s="99"/>
      <c r="K97" s="107" t="s">
        <v>243</v>
      </c>
      <c r="L97" s="101"/>
      <c r="M97" s="101"/>
      <c r="N97" s="101"/>
      <c r="O97" s="101">
        <f>+L97+M97-N97</f>
        <v>0</v>
      </c>
      <c r="P97" s="101"/>
      <c r="Q97" s="101"/>
      <c r="R97" s="101"/>
      <c r="S97" s="101"/>
      <c r="T97" s="101"/>
      <c r="U97" s="101"/>
      <c r="V97" s="102" t="e">
        <f t="shared" ref="V97:V99" si="46">U97/T97</f>
        <v>#DIV/0!</v>
      </c>
      <c r="W97" s="101"/>
      <c r="X97" s="103"/>
      <c r="Y97" s="103"/>
      <c r="Z97" s="110"/>
    </row>
    <row r="98" spans="1:26" ht="16.5" thickTop="1" thickBot="1" x14ac:dyDescent="0.3">
      <c r="A98" s="105">
        <v>1</v>
      </c>
      <c r="B98" s="106" t="s">
        <v>129</v>
      </c>
      <c r="C98" s="106" t="s">
        <v>129</v>
      </c>
      <c r="D98" s="106" t="s">
        <v>144</v>
      </c>
      <c r="E98" s="106" t="s">
        <v>218</v>
      </c>
      <c r="F98" s="106" t="s">
        <v>220</v>
      </c>
      <c r="G98" s="106" t="s">
        <v>240</v>
      </c>
      <c r="H98" s="106" t="s">
        <v>142</v>
      </c>
      <c r="I98" s="99"/>
      <c r="J98" s="99"/>
      <c r="K98" s="107" t="s">
        <v>244</v>
      </c>
      <c r="L98" s="101">
        <v>80000000</v>
      </c>
      <c r="M98" s="101"/>
      <c r="N98" s="101"/>
      <c r="O98" s="101">
        <f>+L98+M98-N98</f>
        <v>80000000</v>
      </c>
      <c r="P98" s="101">
        <f>O98*90%</f>
        <v>72000000</v>
      </c>
      <c r="Q98" s="101"/>
      <c r="R98" s="101">
        <f>O98*10%</f>
        <v>8000000</v>
      </c>
      <c r="S98" s="101"/>
      <c r="T98" s="101">
        <v>132534576.66</v>
      </c>
      <c r="U98" s="101">
        <v>132534576.66</v>
      </c>
      <c r="V98" s="102">
        <f t="shared" si="46"/>
        <v>1</v>
      </c>
      <c r="W98" s="101"/>
      <c r="X98" s="103"/>
      <c r="Y98" s="103"/>
      <c r="Z98" s="110"/>
    </row>
    <row r="99" spans="1:26" ht="16.5" thickTop="1" thickBot="1" x14ac:dyDescent="0.3">
      <c r="A99" s="105"/>
      <c r="B99" s="106"/>
      <c r="C99" s="106"/>
      <c r="D99" s="106"/>
      <c r="E99" s="106"/>
      <c r="F99" s="106"/>
      <c r="G99" s="106"/>
      <c r="H99" s="106"/>
      <c r="I99" s="99"/>
      <c r="J99" s="99"/>
      <c r="K99" s="107" t="s">
        <v>758</v>
      </c>
      <c r="L99" s="101">
        <v>20000000</v>
      </c>
      <c r="M99" s="101"/>
      <c r="N99" s="101"/>
      <c r="O99" s="101">
        <f>L99</f>
        <v>20000000</v>
      </c>
      <c r="P99" s="101">
        <f>O99*100%</f>
        <v>20000000</v>
      </c>
      <c r="Q99" s="101"/>
      <c r="R99" s="101"/>
      <c r="S99" s="101"/>
      <c r="T99" s="101"/>
      <c r="U99" s="101"/>
      <c r="V99" s="102" t="e">
        <f t="shared" si="46"/>
        <v>#DIV/0!</v>
      </c>
      <c r="W99" s="101"/>
      <c r="X99" s="103"/>
      <c r="Y99" s="103"/>
      <c r="Z99" s="110"/>
    </row>
    <row r="100" spans="1:26" ht="16.5" thickTop="1" thickBot="1" x14ac:dyDescent="0.3">
      <c r="A100" s="105">
        <v>1</v>
      </c>
      <c r="B100" s="106" t="s">
        <v>129</v>
      </c>
      <c r="C100" s="106" t="s">
        <v>129</v>
      </c>
      <c r="D100" s="106" t="s">
        <v>144</v>
      </c>
      <c r="E100" s="106" t="s">
        <v>218</v>
      </c>
      <c r="F100" s="106" t="s">
        <v>245</v>
      </c>
      <c r="G100" s="106"/>
      <c r="H100" s="106"/>
      <c r="I100" s="106"/>
      <c r="J100" s="106"/>
      <c r="K100" s="107" t="s">
        <v>246</v>
      </c>
      <c r="L100" s="108">
        <v>200000000</v>
      </c>
      <c r="M100" s="108">
        <v>0</v>
      </c>
      <c r="N100" s="108"/>
      <c r="O100" s="101">
        <f>+L100+M100-N100</f>
        <v>200000000</v>
      </c>
      <c r="P100" s="108">
        <f>O100*100%</f>
        <v>200000000</v>
      </c>
      <c r="Q100" s="108">
        <v>0</v>
      </c>
      <c r="R100" s="108">
        <v>0</v>
      </c>
      <c r="S100" s="108"/>
      <c r="T100" s="108">
        <v>24953999.66</v>
      </c>
      <c r="U100" s="108">
        <v>24953999.66</v>
      </c>
      <c r="V100" s="102">
        <f>U100/T100</f>
        <v>1</v>
      </c>
      <c r="W100" s="108"/>
      <c r="X100" s="103"/>
      <c r="Y100" s="103"/>
      <c r="Z100" s="40"/>
    </row>
    <row r="101" spans="1:26" ht="16.5" hidden="1" thickTop="1" thickBot="1" x14ac:dyDescent="0.3">
      <c r="A101" s="105">
        <v>1</v>
      </c>
      <c r="B101" s="106" t="s">
        <v>129</v>
      </c>
      <c r="C101" s="106" t="s">
        <v>129</v>
      </c>
      <c r="D101" s="106" t="s">
        <v>144</v>
      </c>
      <c r="E101" s="106" t="s">
        <v>156</v>
      </c>
      <c r="F101" s="106"/>
      <c r="G101" s="106"/>
      <c r="H101" s="106"/>
      <c r="I101" s="106"/>
      <c r="J101" s="106"/>
      <c r="K101" s="107" t="s">
        <v>247</v>
      </c>
      <c r="L101" s="108">
        <f>+L102+L147</f>
        <v>0</v>
      </c>
      <c r="M101" s="108">
        <f t="shared" ref="M101:V101" si="47">+M102+M147</f>
        <v>0</v>
      </c>
      <c r="N101" s="108">
        <f t="shared" si="47"/>
        <v>0</v>
      </c>
      <c r="O101" s="108">
        <f t="shared" si="47"/>
        <v>0</v>
      </c>
      <c r="P101" s="108">
        <f t="shared" si="47"/>
        <v>0</v>
      </c>
      <c r="Q101" s="108">
        <f t="shared" si="47"/>
        <v>0</v>
      </c>
      <c r="R101" s="108">
        <f t="shared" si="47"/>
        <v>0</v>
      </c>
      <c r="S101" s="108">
        <f t="shared" si="47"/>
        <v>0</v>
      </c>
      <c r="T101" s="108">
        <f t="shared" si="47"/>
        <v>0</v>
      </c>
      <c r="U101" s="108">
        <f t="shared" si="47"/>
        <v>0</v>
      </c>
      <c r="V101" s="108">
        <f t="shared" si="47"/>
        <v>0</v>
      </c>
      <c r="W101" s="108">
        <f t="shared" si="39"/>
        <v>0</v>
      </c>
      <c r="X101" s="103"/>
      <c r="Y101" s="103"/>
      <c r="Z101" s="40">
        <f t="shared" si="40"/>
        <v>0</v>
      </c>
    </row>
    <row r="102" spans="1:26" ht="16.5" hidden="1" thickTop="1" thickBot="1" x14ac:dyDescent="0.3">
      <c r="A102" s="105">
        <v>1</v>
      </c>
      <c r="B102" s="106" t="s">
        <v>129</v>
      </c>
      <c r="C102" s="106" t="s">
        <v>129</v>
      </c>
      <c r="D102" s="106" t="s">
        <v>144</v>
      </c>
      <c r="E102" s="106" t="s">
        <v>156</v>
      </c>
      <c r="F102" s="106" t="s">
        <v>220</v>
      </c>
      <c r="G102" s="106"/>
      <c r="H102" s="106"/>
      <c r="I102" s="106"/>
      <c r="J102" s="106"/>
      <c r="K102" s="107" t="s">
        <v>248</v>
      </c>
      <c r="L102" s="108">
        <f>+L103+L107+L111+L115+L119+L123+L127+L131+L135+L139+L143</f>
        <v>0</v>
      </c>
      <c r="M102" s="108">
        <f t="shared" ref="M102:V102" si="48">+M103+M107+M111+M115+M119+M123+M127+M131+M135+M139+M143</f>
        <v>0</v>
      </c>
      <c r="N102" s="108">
        <f t="shared" si="48"/>
        <v>0</v>
      </c>
      <c r="O102" s="108">
        <f t="shared" si="48"/>
        <v>0</v>
      </c>
      <c r="P102" s="108">
        <f t="shared" si="48"/>
        <v>0</v>
      </c>
      <c r="Q102" s="108">
        <f t="shared" si="48"/>
        <v>0</v>
      </c>
      <c r="R102" s="108">
        <f t="shared" si="48"/>
        <v>0</v>
      </c>
      <c r="S102" s="108">
        <f t="shared" si="48"/>
        <v>0</v>
      </c>
      <c r="T102" s="108">
        <f t="shared" si="48"/>
        <v>0</v>
      </c>
      <c r="U102" s="108">
        <f t="shared" si="48"/>
        <v>0</v>
      </c>
      <c r="V102" s="108">
        <f t="shared" si="48"/>
        <v>0</v>
      </c>
      <c r="W102" s="108">
        <f t="shared" si="39"/>
        <v>0</v>
      </c>
      <c r="X102" s="103"/>
      <c r="Y102" s="103"/>
      <c r="Z102" s="40">
        <f t="shared" si="40"/>
        <v>0</v>
      </c>
    </row>
    <row r="103" spans="1:26" ht="16.5" hidden="1" thickTop="1" thickBot="1" x14ac:dyDescent="0.3">
      <c r="A103" s="105">
        <v>1</v>
      </c>
      <c r="B103" s="106" t="s">
        <v>129</v>
      </c>
      <c r="C103" s="106" t="s">
        <v>129</v>
      </c>
      <c r="D103" s="106" t="s">
        <v>144</v>
      </c>
      <c r="E103" s="106" t="s">
        <v>156</v>
      </c>
      <c r="F103" s="106" t="s">
        <v>220</v>
      </c>
      <c r="G103" s="106" t="s">
        <v>249</v>
      </c>
      <c r="H103" s="106"/>
      <c r="I103" s="106"/>
      <c r="J103" s="106"/>
      <c r="K103" s="107" t="s">
        <v>250</v>
      </c>
      <c r="L103" s="108">
        <f>SUM(L104:L106)</f>
        <v>0</v>
      </c>
      <c r="M103" s="108">
        <f t="shared" ref="M103:V103" si="49">SUM(M104:M106)</f>
        <v>0</v>
      </c>
      <c r="N103" s="108">
        <f t="shared" si="49"/>
        <v>0</v>
      </c>
      <c r="O103" s="108">
        <f t="shared" si="49"/>
        <v>0</v>
      </c>
      <c r="P103" s="108">
        <f t="shared" si="49"/>
        <v>0</v>
      </c>
      <c r="Q103" s="108">
        <f t="shared" si="49"/>
        <v>0</v>
      </c>
      <c r="R103" s="108">
        <f t="shared" si="49"/>
        <v>0</v>
      </c>
      <c r="S103" s="108">
        <f t="shared" si="49"/>
        <v>0</v>
      </c>
      <c r="T103" s="108">
        <f t="shared" si="49"/>
        <v>0</v>
      </c>
      <c r="U103" s="108">
        <f t="shared" si="49"/>
        <v>0</v>
      </c>
      <c r="V103" s="108">
        <f t="shared" si="49"/>
        <v>0</v>
      </c>
      <c r="W103" s="108">
        <f t="shared" si="39"/>
        <v>0</v>
      </c>
      <c r="X103" s="103"/>
      <c r="Y103" s="103"/>
      <c r="Z103" s="40">
        <f t="shared" si="40"/>
        <v>0</v>
      </c>
    </row>
    <row r="104" spans="1:26" ht="24" hidden="1" thickTop="1" thickBot="1" x14ac:dyDescent="0.3">
      <c r="A104" s="105">
        <v>1</v>
      </c>
      <c r="B104" s="106" t="s">
        <v>129</v>
      </c>
      <c r="C104" s="106" t="s">
        <v>129</v>
      </c>
      <c r="D104" s="106" t="s">
        <v>144</v>
      </c>
      <c r="E104" s="106" t="s">
        <v>156</v>
      </c>
      <c r="F104" s="106" t="s">
        <v>220</v>
      </c>
      <c r="G104" s="106" t="s">
        <v>249</v>
      </c>
      <c r="H104" s="106" t="s">
        <v>129</v>
      </c>
      <c r="I104" s="106"/>
      <c r="J104" s="106"/>
      <c r="K104" s="107" t="s">
        <v>251</v>
      </c>
      <c r="L104" s="108"/>
      <c r="M104" s="108"/>
      <c r="N104" s="108"/>
      <c r="O104" s="101">
        <f>+L104+M104-N104</f>
        <v>0</v>
      </c>
      <c r="P104" s="108"/>
      <c r="Q104" s="108"/>
      <c r="R104" s="108"/>
      <c r="S104" s="108"/>
      <c r="T104" s="108"/>
      <c r="U104" s="108"/>
      <c r="V104" s="108"/>
      <c r="W104" s="108">
        <f t="shared" si="39"/>
        <v>0</v>
      </c>
      <c r="X104" s="103"/>
      <c r="Y104" s="103"/>
      <c r="Z104" s="40">
        <f t="shared" si="40"/>
        <v>0</v>
      </c>
    </row>
    <row r="105" spans="1:26" ht="24" hidden="1" thickTop="1" thickBot="1" x14ac:dyDescent="0.3">
      <c r="A105" s="105">
        <v>1</v>
      </c>
      <c r="B105" s="106" t="s">
        <v>129</v>
      </c>
      <c r="C105" s="106" t="s">
        <v>129</v>
      </c>
      <c r="D105" s="106" t="s">
        <v>144</v>
      </c>
      <c r="E105" s="106" t="s">
        <v>156</v>
      </c>
      <c r="F105" s="106" t="s">
        <v>220</v>
      </c>
      <c r="G105" s="106" t="s">
        <v>249</v>
      </c>
      <c r="H105" s="106" t="s">
        <v>140</v>
      </c>
      <c r="I105" s="106"/>
      <c r="J105" s="106"/>
      <c r="K105" s="107" t="s">
        <v>252</v>
      </c>
      <c r="L105" s="108"/>
      <c r="M105" s="108"/>
      <c r="N105" s="108"/>
      <c r="O105" s="101">
        <f>+L105+M105-N105</f>
        <v>0</v>
      </c>
      <c r="P105" s="108"/>
      <c r="Q105" s="108"/>
      <c r="R105" s="108"/>
      <c r="S105" s="108"/>
      <c r="T105" s="108"/>
      <c r="U105" s="108"/>
      <c r="V105" s="108"/>
      <c r="W105" s="108">
        <f t="shared" si="39"/>
        <v>0</v>
      </c>
      <c r="X105" s="103"/>
      <c r="Y105" s="103"/>
      <c r="Z105" s="40">
        <f t="shared" si="40"/>
        <v>0</v>
      </c>
    </row>
    <row r="106" spans="1:26" ht="24" hidden="1" thickTop="1" thickBot="1" x14ac:dyDescent="0.3">
      <c r="A106" s="105">
        <v>1</v>
      </c>
      <c r="B106" s="106" t="s">
        <v>129</v>
      </c>
      <c r="C106" s="106" t="s">
        <v>129</v>
      </c>
      <c r="D106" s="106" t="s">
        <v>144</v>
      </c>
      <c r="E106" s="106" t="s">
        <v>156</v>
      </c>
      <c r="F106" s="106" t="s">
        <v>220</v>
      </c>
      <c r="G106" s="106" t="s">
        <v>249</v>
      </c>
      <c r="H106" s="106" t="s">
        <v>142</v>
      </c>
      <c r="I106" s="106"/>
      <c r="J106" s="106"/>
      <c r="K106" s="107" t="s">
        <v>253</v>
      </c>
      <c r="L106" s="108"/>
      <c r="M106" s="108"/>
      <c r="N106" s="108"/>
      <c r="O106" s="101">
        <f>+L106+M106-N106</f>
        <v>0</v>
      </c>
      <c r="P106" s="108"/>
      <c r="Q106" s="108"/>
      <c r="R106" s="108"/>
      <c r="S106" s="108"/>
      <c r="T106" s="108"/>
      <c r="U106" s="108"/>
      <c r="V106" s="108"/>
      <c r="W106" s="108">
        <f t="shared" si="39"/>
        <v>0</v>
      </c>
      <c r="X106" s="103"/>
      <c r="Y106" s="103"/>
      <c r="Z106" s="40">
        <f t="shared" si="40"/>
        <v>0</v>
      </c>
    </row>
    <row r="107" spans="1:26" ht="16.5" hidden="1" thickTop="1" thickBot="1" x14ac:dyDescent="0.3">
      <c r="A107" s="105">
        <v>1</v>
      </c>
      <c r="B107" s="106" t="s">
        <v>129</v>
      </c>
      <c r="C107" s="106" t="s">
        <v>129</v>
      </c>
      <c r="D107" s="106" t="s">
        <v>144</v>
      </c>
      <c r="E107" s="106" t="s">
        <v>156</v>
      </c>
      <c r="F107" s="106" t="s">
        <v>220</v>
      </c>
      <c r="G107" s="106" t="s">
        <v>133</v>
      </c>
      <c r="H107" s="106"/>
      <c r="I107" s="106"/>
      <c r="J107" s="106"/>
      <c r="K107" s="107" t="s">
        <v>254</v>
      </c>
      <c r="L107" s="108">
        <f>SUM(L108:L110)</f>
        <v>0</v>
      </c>
      <c r="M107" s="108">
        <f t="shared" ref="M107:V107" si="50">SUM(M108:M110)</f>
        <v>0</v>
      </c>
      <c r="N107" s="108">
        <f t="shared" si="50"/>
        <v>0</v>
      </c>
      <c r="O107" s="108">
        <f t="shared" si="50"/>
        <v>0</v>
      </c>
      <c r="P107" s="108">
        <f t="shared" si="50"/>
        <v>0</v>
      </c>
      <c r="Q107" s="108">
        <f t="shared" si="50"/>
        <v>0</v>
      </c>
      <c r="R107" s="108">
        <f t="shared" si="50"/>
        <v>0</v>
      </c>
      <c r="S107" s="108">
        <f t="shared" si="50"/>
        <v>0</v>
      </c>
      <c r="T107" s="108">
        <f t="shared" si="50"/>
        <v>0</v>
      </c>
      <c r="U107" s="108">
        <f t="shared" si="50"/>
        <v>0</v>
      </c>
      <c r="V107" s="108">
        <f t="shared" si="50"/>
        <v>0</v>
      </c>
      <c r="W107" s="108">
        <f t="shared" si="39"/>
        <v>0</v>
      </c>
      <c r="X107" s="103"/>
      <c r="Y107" s="103"/>
      <c r="Z107" s="40">
        <f t="shared" si="40"/>
        <v>0</v>
      </c>
    </row>
    <row r="108" spans="1:26" ht="16.5" hidden="1" thickTop="1" thickBot="1" x14ac:dyDescent="0.3">
      <c r="A108" s="105">
        <v>1</v>
      </c>
      <c r="B108" s="106" t="s">
        <v>129</v>
      </c>
      <c r="C108" s="106" t="s">
        <v>129</v>
      </c>
      <c r="D108" s="106" t="s">
        <v>144</v>
      </c>
      <c r="E108" s="106" t="s">
        <v>156</v>
      </c>
      <c r="F108" s="106" t="s">
        <v>220</v>
      </c>
      <c r="G108" s="106" t="s">
        <v>133</v>
      </c>
      <c r="H108" s="106" t="s">
        <v>129</v>
      </c>
      <c r="I108" s="106"/>
      <c r="J108" s="106"/>
      <c r="K108" s="107" t="s">
        <v>255</v>
      </c>
      <c r="L108" s="108"/>
      <c r="M108" s="108"/>
      <c r="N108" s="108"/>
      <c r="O108" s="101">
        <f>+L108+M108-N108</f>
        <v>0</v>
      </c>
      <c r="P108" s="108"/>
      <c r="Q108" s="108"/>
      <c r="R108" s="108"/>
      <c r="S108" s="108"/>
      <c r="T108" s="108"/>
      <c r="U108" s="108"/>
      <c r="V108" s="108"/>
      <c r="W108" s="108">
        <f t="shared" si="39"/>
        <v>0</v>
      </c>
      <c r="X108" s="103"/>
      <c r="Y108" s="103"/>
      <c r="Z108" s="40">
        <f t="shared" si="40"/>
        <v>0</v>
      </c>
    </row>
    <row r="109" spans="1:26" ht="16.5" hidden="1" thickTop="1" thickBot="1" x14ac:dyDescent="0.3">
      <c r="A109" s="105">
        <v>1</v>
      </c>
      <c r="B109" s="106" t="s">
        <v>129</v>
      </c>
      <c r="C109" s="106" t="s">
        <v>129</v>
      </c>
      <c r="D109" s="106" t="s">
        <v>144</v>
      </c>
      <c r="E109" s="106" t="s">
        <v>156</v>
      </c>
      <c r="F109" s="106" t="s">
        <v>220</v>
      </c>
      <c r="G109" s="106" t="s">
        <v>133</v>
      </c>
      <c r="H109" s="106" t="s">
        <v>140</v>
      </c>
      <c r="I109" s="106"/>
      <c r="J109" s="106"/>
      <c r="K109" s="107" t="s">
        <v>256</v>
      </c>
      <c r="L109" s="108"/>
      <c r="M109" s="108"/>
      <c r="N109" s="108"/>
      <c r="O109" s="101">
        <f>+L109+M109-N109</f>
        <v>0</v>
      </c>
      <c r="P109" s="108"/>
      <c r="Q109" s="108"/>
      <c r="R109" s="108"/>
      <c r="S109" s="108"/>
      <c r="T109" s="108"/>
      <c r="U109" s="108"/>
      <c r="V109" s="108"/>
      <c r="W109" s="108">
        <f t="shared" si="39"/>
        <v>0</v>
      </c>
      <c r="X109" s="103"/>
      <c r="Y109" s="103"/>
      <c r="Z109" s="40">
        <f t="shared" si="40"/>
        <v>0</v>
      </c>
    </row>
    <row r="110" spans="1:26" ht="24" hidden="1" thickTop="1" thickBot="1" x14ac:dyDescent="0.3">
      <c r="A110" s="105">
        <v>1</v>
      </c>
      <c r="B110" s="106" t="s">
        <v>129</v>
      </c>
      <c r="C110" s="106" t="s">
        <v>129</v>
      </c>
      <c r="D110" s="106" t="s">
        <v>144</v>
      </c>
      <c r="E110" s="106" t="s">
        <v>156</v>
      </c>
      <c r="F110" s="106" t="s">
        <v>220</v>
      </c>
      <c r="G110" s="106" t="s">
        <v>133</v>
      </c>
      <c r="H110" s="106" t="s">
        <v>142</v>
      </c>
      <c r="I110" s="106"/>
      <c r="J110" s="106"/>
      <c r="K110" s="107" t="s">
        <v>257</v>
      </c>
      <c r="L110" s="108"/>
      <c r="M110" s="108"/>
      <c r="N110" s="108"/>
      <c r="O110" s="101">
        <f>+L110+M110-N110</f>
        <v>0</v>
      </c>
      <c r="P110" s="108"/>
      <c r="Q110" s="108"/>
      <c r="R110" s="108"/>
      <c r="S110" s="108"/>
      <c r="T110" s="108"/>
      <c r="U110" s="108"/>
      <c r="V110" s="108"/>
      <c r="W110" s="108">
        <f t="shared" si="39"/>
        <v>0</v>
      </c>
      <c r="X110" s="103"/>
      <c r="Y110" s="103"/>
      <c r="Z110" s="40">
        <f t="shared" si="40"/>
        <v>0</v>
      </c>
    </row>
    <row r="111" spans="1:26" ht="24" hidden="1" thickTop="1" thickBot="1" x14ac:dyDescent="0.3">
      <c r="A111" s="105">
        <v>1</v>
      </c>
      <c r="B111" s="106" t="s">
        <v>129</v>
      </c>
      <c r="C111" s="106" t="s">
        <v>129</v>
      </c>
      <c r="D111" s="106" t="s">
        <v>144</v>
      </c>
      <c r="E111" s="106" t="s">
        <v>156</v>
      </c>
      <c r="F111" s="106" t="s">
        <v>220</v>
      </c>
      <c r="G111" s="106" t="s">
        <v>144</v>
      </c>
      <c r="H111" s="106"/>
      <c r="I111" s="106"/>
      <c r="J111" s="106"/>
      <c r="K111" s="107" t="s">
        <v>258</v>
      </c>
      <c r="L111" s="108">
        <f>SUM(L112:L114)</f>
        <v>0</v>
      </c>
      <c r="M111" s="108">
        <f t="shared" ref="M111:V111" si="51">SUM(M112:M114)</f>
        <v>0</v>
      </c>
      <c r="N111" s="108">
        <f t="shared" si="51"/>
        <v>0</v>
      </c>
      <c r="O111" s="108">
        <f t="shared" si="51"/>
        <v>0</v>
      </c>
      <c r="P111" s="108">
        <f t="shared" si="51"/>
        <v>0</v>
      </c>
      <c r="Q111" s="108">
        <f t="shared" si="51"/>
        <v>0</v>
      </c>
      <c r="R111" s="108">
        <f t="shared" si="51"/>
        <v>0</v>
      </c>
      <c r="S111" s="108">
        <f t="shared" si="51"/>
        <v>0</v>
      </c>
      <c r="T111" s="108">
        <f t="shared" si="51"/>
        <v>0</v>
      </c>
      <c r="U111" s="108">
        <f t="shared" si="51"/>
        <v>0</v>
      </c>
      <c r="V111" s="108">
        <f t="shared" si="51"/>
        <v>0</v>
      </c>
      <c r="W111" s="108">
        <f t="shared" si="39"/>
        <v>0</v>
      </c>
      <c r="X111" s="103"/>
      <c r="Y111" s="103"/>
      <c r="Z111" s="40">
        <f t="shared" si="40"/>
        <v>0</v>
      </c>
    </row>
    <row r="112" spans="1:26" ht="24" hidden="1" thickTop="1" thickBot="1" x14ac:dyDescent="0.3">
      <c r="A112" s="105">
        <v>1</v>
      </c>
      <c r="B112" s="106" t="s">
        <v>129</v>
      </c>
      <c r="C112" s="106" t="s">
        <v>129</v>
      </c>
      <c r="D112" s="106" t="s">
        <v>144</v>
      </c>
      <c r="E112" s="106" t="s">
        <v>156</v>
      </c>
      <c r="F112" s="106" t="s">
        <v>220</v>
      </c>
      <c r="G112" s="106" t="s">
        <v>144</v>
      </c>
      <c r="H112" s="106" t="s">
        <v>129</v>
      </c>
      <c r="I112" s="106"/>
      <c r="J112" s="106"/>
      <c r="K112" s="107" t="s">
        <v>259</v>
      </c>
      <c r="L112" s="108"/>
      <c r="M112" s="108"/>
      <c r="N112" s="108"/>
      <c r="O112" s="101">
        <f>+L112+M112-N112</f>
        <v>0</v>
      </c>
      <c r="P112" s="108"/>
      <c r="Q112" s="108"/>
      <c r="R112" s="108"/>
      <c r="S112" s="108"/>
      <c r="T112" s="108"/>
      <c r="U112" s="108"/>
      <c r="V112" s="108"/>
      <c r="W112" s="108">
        <f t="shared" si="39"/>
        <v>0</v>
      </c>
      <c r="X112" s="103"/>
      <c r="Y112" s="103"/>
      <c r="Z112" s="40">
        <f t="shared" si="40"/>
        <v>0</v>
      </c>
    </row>
    <row r="113" spans="1:26" ht="24" hidden="1" thickTop="1" thickBot="1" x14ac:dyDescent="0.3">
      <c r="A113" s="105">
        <v>1</v>
      </c>
      <c r="B113" s="106" t="s">
        <v>129</v>
      </c>
      <c r="C113" s="106" t="s">
        <v>129</v>
      </c>
      <c r="D113" s="106" t="s">
        <v>144</v>
      </c>
      <c r="E113" s="106" t="s">
        <v>156</v>
      </c>
      <c r="F113" s="106" t="s">
        <v>220</v>
      </c>
      <c r="G113" s="106" t="s">
        <v>144</v>
      </c>
      <c r="H113" s="106" t="s">
        <v>140</v>
      </c>
      <c r="I113" s="106"/>
      <c r="J113" s="106"/>
      <c r="K113" s="107" t="s">
        <v>260</v>
      </c>
      <c r="L113" s="108"/>
      <c r="M113" s="108"/>
      <c r="N113" s="108"/>
      <c r="O113" s="101">
        <f>+L113+M113-N113</f>
        <v>0</v>
      </c>
      <c r="P113" s="108"/>
      <c r="Q113" s="108"/>
      <c r="R113" s="108"/>
      <c r="S113" s="108"/>
      <c r="T113" s="108"/>
      <c r="U113" s="108"/>
      <c r="V113" s="108"/>
      <c r="W113" s="108">
        <f t="shared" si="39"/>
        <v>0</v>
      </c>
      <c r="X113" s="103"/>
      <c r="Y113" s="103"/>
      <c r="Z113" s="40">
        <f t="shared" si="40"/>
        <v>0</v>
      </c>
    </row>
    <row r="114" spans="1:26" ht="24" hidden="1" thickTop="1" thickBot="1" x14ac:dyDescent="0.3">
      <c r="A114" s="105">
        <v>1</v>
      </c>
      <c r="B114" s="106" t="s">
        <v>129</v>
      </c>
      <c r="C114" s="106" t="s">
        <v>129</v>
      </c>
      <c r="D114" s="106" t="s">
        <v>144</v>
      </c>
      <c r="E114" s="106" t="s">
        <v>156</v>
      </c>
      <c r="F114" s="106" t="s">
        <v>220</v>
      </c>
      <c r="G114" s="106" t="s">
        <v>144</v>
      </c>
      <c r="H114" s="106" t="s">
        <v>142</v>
      </c>
      <c r="I114" s="106"/>
      <c r="J114" s="106"/>
      <c r="K114" s="107" t="s">
        <v>261</v>
      </c>
      <c r="L114" s="108"/>
      <c r="M114" s="108"/>
      <c r="N114" s="108"/>
      <c r="O114" s="101">
        <f>+L114+M114-N114</f>
        <v>0</v>
      </c>
      <c r="P114" s="108"/>
      <c r="Q114" s="108"/>
      <c r="R114" s="108"/>
      <c r="S114" s="108"/>
      <c r="T114" s="108"/>
      <c r="U114" s="108"/>
      <c r="V114" s="108"/>
      <c r="W114" s="108">
        <f t="shared" si="39"/>
        <v>0</v>
      </c>
      <c r="X114" s="103"/>
      <c r="Y114" s="103"/>
      <c r="Z114" s="40">
        <f t="shared" si="40"/>
        <v>0</v>
      </c>
    </row>
    <row r="115" spans="1:26" ht="24" hidden="1" thickTop="1" thickBot="1" x14ac:dyDescent="0.3">
      <c r="A115" s="105">
        <v>1</v>
      </c>
      <c r="B115" s="106" t="s">
        <v>129</v>
      </c>
      <c r="C115" s="106" t="s">
        <v>129</v>
      </c>
      <c r="D115" s="106" t="s">
        <v>144</v>
      </c>
      <c r="E115" s="106" t="s">
        <v>156</v>
      </c>
      <c r="F115" s="106" t="s">
        <v>220</v>
      </c>
      <c r="G115" s="106" t="s">
        <v>218</v>
      </c>
      <c r="H115" s="106"/>
      <c r="I115" s="106"/>
      <c r="J115" s="106"/>
      <c r="K115" s="107" t="s">
        <v>262</v>
      </c>
      <c r="L115" s="108">
        <f>SUM(L116:L118)</f>
        <v>0</v>
      </c>
      <c r="M115" s="108">
        <f t="shared" ref="M115:V115" si="52">SUM(M116:M118)</f>
        <v>0</v>
      </c>
      <c r="N115" s="108">
        <f t="shared" si="52"/>
        <v>0</v>
      </c>
      <c r="O115" s="108">
        <f>SUM(O116:O118)</f>
        <v>0</v>
      </c>
      <c r="P115" s="108">
        <f t="shared" si="52"/>
        <v>0</v>
      </c>
      <c r="Q115" s="108">
        <f t="shared" si="52"/>
        <v>0</v>
      </c>
      <c r="R115" s="108">
        <f t="shared" si="52"/>
        <v>0</v>
      </c>
      <c r="S115" s="108">
        <f t="shared" si="52"/>
        <v>0</v>
      </c>
      <c r="T115" s="108">
        <f t="shared" si="52"/>
        <v>0</v>
      </c>
      <c r="U115" s="108">
        <f t="shared" si="52"/>
        <v>0</v>
      </c>
      <c r="V115" s="108">
        <f t="shared" si="52"/>
        <v>0</v>
      </c>
      <c r="W115" s="108">
        <f t="shared" si="39"/>
        <v>0</v>
      </c>
      <c r="X115" s="103"/>
      <c r="Y115" s="103"/>
      <c r="Z115" s="40">
        <f t="shared" si="40"/>
        <v>0</v>
      </c>
    </row>
    <row r="116" spans="1:26" ht="24" hidden="1" thickTop="1" thickBot="1" x14ac:dyDescent="0.3">
      <c r="A116" s="105">
        <v>1</v>
      </c>
      <c r="B116" s="106" t="s">
        <v>129</v>
      </c>
      <c r="C116" s="106" t="s">
        <v>129</v>
      </c>
      <c r="D116" s="106" t="s">
        <v>144</v>
      </c>
      <c r="E116" s="106" t="s">
        <v>156</v>
      </c>
      <c r="F116" s="106" t="s">
        <v>220</v>
      </c>
      <c r="G116" s="106" t="s">
        <v>218</v>
      </c>
      <c r="H116" s="106" t="s">
        <v>129</v>
      </c>
      <c r="I116" s="106"/>
      <c r="J116" s="106"/>
      <c r="K116" s="107" t="s">
        <v>263</v>
      </c>
      <c r="L116" s="108"/>
      <c r="M116" s="108"/>
      <c r="N116" s="108"/>
      <c r="O116" s="101">
        <f>+L116+M116-N116</f>
        <v>0</v>
      </c>
      <c r="P116" s="108"/>
      <c r="Q116" s="108"/>
      <c r="R116" s="108"/>
      <c r="S116" s="108"/>
      <c r="T116" s="108"/>
      <c r="U116" s="108"/>
      <c r="V116" s="108"/>
      <c r="W116" s="108">
        <f t="shared" si="39"/>
        <v>0</v>
      </c>
      <c r="X116" s="103"/>
      <c r="Y116" s="103"/>
      <c r="Z116" s="40">
        <f t="shared" si="40"/>
        <v>0</v>
      </c>
    </row>
    <row r="117" spans="1:26" ht="24" hidden="1" thickTop="1" thickBot="1" x14ac:dyDescent="0.3">
      <c r="A117" s="105">
        <v>1</v>
      </c>
      <c r="B117" s="106" t="s">
        <v>129</v>
      </c>
      <c r="C117" s="106" t="s">
        <v>129</v>
      </c>
      <c r="D117" s="106" t="s">
        <v>144</v>
      </c>
      <c r="E117" s="106" t="s">
        <v>156</v>
      </c>
      <c r="F117" s="106" t="s">
        <v>220</v>
      </c>
      <c r="G117" s="106" t="s">
        <v>218</v>
      </c>
      <c r="H117" s="106" t="s">
        <v>140</v>
      </c>
      <c r="I117" s="106"/>
      <c r="J117" s="106"/>
      <c r="K117" s="107" t="s">
        <v>264</v>
      </c>
      <c r="L117" s="108"/>
      <c r="M117" s="108"/>
      <c r="N117" s="108"/>
      <c r="O117" s="101">
        <f>+L117+M117-N117</f>
        <v>0</v>
      </c>
      <c r="P117" s="108"/>
      <c r="Q117" s="108"/>
      <c r="R117" s="108"/>
      <c r="S117" s="108"/>
      <c r="T117" s="108"/>
      <c r="U117" s="108"/>
      <c r="V117" s="108"/>
      <c r="W117" s="108">
        <f t="shared" si="39"/>
        <v>0</v>
      </c>
      <c r="X117" s="103"/>
      <c r="Y117" s="103"/>
      <c r="Z117" s="40">
        <f t="shared" si="40"/>
        <v>0</v>
      </c>
    </row>
    <row r="118" spans="1:26" ht="24" hidden="1" thickTop="1" thickBot="1" x14ac:dyDescent="0.3">
      <c r="A118" s="105">
        <v>1</v>
      </c>
      <c r="B118" s="106" t="s">
        <v>129</v>
      </c>
      <c r="C118" s="106" t="s">
        <v>129</v>
      </c>
      <c r="D118" s="106" t="s">
        <v>144</v>
      </c>
      <c r="E118" s="106" t="s">
        <v>156</v>
      </c>
      <c r="F118" s="106" t="s">
        <v>220</v>
      </c>
      <c r="G118" s="106" t="s">
        <v>218</v>
      </c>
      <c r="H118" s="106" t="s">
        <v>142</v>
      </c>
      <c r="I118" s="106"/>
      <c r="J118" s="106"/>
      <c r="K118" s="107" t="s">
        <v>265</v>
      </c>
      <c r="L118" s="108"/>
      <c r="M118" s="108"/>
      <c r="N118" s="108"/>
      <c r="O118" s="101">
        <f>+L118+M118-N118</f>
        <v>0</v>
      </c>
      <c r="P118" s="108"/>
      <c r="Q118" s="108"/>
      <c r="R118" s="108"/>
      <c r="S118" s="108"/>
      <c r="T118" s="108"/>
      <c r="U118" s="108"/>
      <c r="V118" s="108"/>
      <c r="W118" s="108">
        <f t="shared" si="39"/>
        <v>0</v>
      </c>
      <c r="X118" s="103"/>
      <c r="Y118" s="103"/>
      <c r="Z118" s="40">
        <f t="shared" si="40"/>
        <v>0</v>
      </c>
    </row>
    <row r="119" spans="1:26" ht="16.5" hidden="1" thickTop="1" thickBot="1" x14ac:dyDescent="0.3">
      <c r="A119" s="105">
        <v>1</v>
      </c>
      <c r="B119" s="106" t="s">
        <v>129</v>
      </c>
      <c r="C119" s="106" t="s">
        <v>129</v>
      </c>
      <c r="D119" s="106" t="s">
        <v>144</v>
      </c>
      <c r="E119" s="106" t="s">
        <v>156</v>
      </c>
      <c r="F119" s="106" t="s">
        <v>220</v>
      </c>
      <c r="G119" s="106" t="s">
        <v>226</v>
      </c>
      <c r="H119" s="106"/>
      <c r="I119" s="106"/>
      <c r="J119" s="106"/>
      <c r="K119" s="107" t="s">
        <v>266</v>
      </c>
      <c r="L119" s="108">
        <f>SUM(L120)</f>
        <v>0</v>
      </c>
      <c r="M119" s="108">
        <f t="shared" ref="M119:V119" si="53">SUM(M120)</f>
        <v>0</v>
      </c>
      <c r="N119" s="108">
        <f t="shared" si="53"/>
        <v>0</v>
      </c>
      <c r="O119" s="108">
        <f t="shared" si="53"/>
        <v>0</v>
      </c>
      <c r="P119" s="108">
        <f t="shared" si="53"/>
        <v>0</v>
      </c>
      <c r="Q119" s="108">
        <f t="shared" si="53"/>
        <v>0</v>
      </c>
      <c r="R119" s="108">
        <f t="shared" si="53"/>
        <v>0</v>
      </c>
      <c r="S119" s="108">
        <f t="shared" si="53"/>
        <v>0</v>
      </c>
      <c r="T119" s="108">
        <f t="shared" si="53"/>
        <v>0</v>
      </c>
      <c r="U119" s="108">
        <f t="shared" si="53"/>
        <v>0</v>
      </c>
      <c r="V119" s="108">
        <f t="shared" si="53"/>
        <v>0</v>
      </c>
      <c r="W119" s="108">
        <f t="shared" si="39"/>
        <v>0</v>
      </c>
      <c r="X119" s="103"/>
      <c r="Y119" s="103"/>
      <c r="Z119" s="40">
        <f t="shared" si="40"/>
        <v>0</v>
      </c>
    </row>
    <row r="120" spans="1:26" ht="16.5" hidden="1" thickTop="1" thickBot="1" x14ac:dyDescent="0.3">
      <c r="A120" s="105">
        <v>1</v>
      </c>
      <c r="B120" s="106" t="s">
        <v>129</v>
      </c>
      <c r="C120" s="106" t="s">
        <v>129</v>
      </c>
      <c r="D120" s="106" t="s">
        <v>144</v>
      </c>
      <c r="E120" s="106" t="s">
        <v>156</v>
      </c>
      <c r="F120" s="106" t="s">
        <v>220</v>
      </c>
      <c r="G120" s="106" t="s">
        <v>226</v>
      </c>
      <c r="H120" s="106" t="s">
        <v>129</v>
      </c>
      <c r="I120" s="106"/>
      <c r="J120" s="106"/>
      <c r="K120" s="107" t="s">
        <v>267</v>
      </c>
      <c r="L120" s="108"/>
      <c r="M120" s="108"/>
      <c r="N120" s="108"/>
      <c r="O120" s="101">
        <f>+L120+M120-N120</f>
        <v>0</v>
      </c>
      <c r="P120" s="108"/>
      <c r="Q120" s="108"/>
      <c r="R120" s="108"/>
      <c r="S120" s="108"/>
      <c r="T120" s="108"/>
      <c r="U120" s="108"/>
      <c r="V120" s="108"/>
      <c r="W120" s="108">
        <f t="shared" si="39"/>
        <v>0</v>
      </c>
      <c r="X120" s="103"/>
      <c r="Y120" s="103"/>
      <c r="Z120" s="40">
        <f t="shared" si="40"/>
        <v>0</v>
      </c>
    </row>
    <row r="121" spans="1:26" ht="24" hidden="1" thickTop="1" thickBot="1" x14ac:dyDescent="0.3">
      <c r="A121" s="105">
        <v>1</v>
      </c>
      <c r="B121" s="106" t="s">
        <v>129</v>
      </c>
      <c r="C121" s="106" t="s">
        <v>129</v>
      </c>
      <c r="D121" s="106" t="s">
        <v>144</v>
      </c>
      <c r="E121" s="106" t="s">
        <v>156</v>
      </c>
      <c r="F121" s="106" t="s">
        <v>220</v>
      </c>
      <c r="G121" s="106" t="s">
        <v>226</v>
      </c>
      <c r="H121" s="106" t="s">
        <v>140</v>
      </c>
      <c r="I121" s="106"/>
      <c r="J121" s="106"/>
      <c r="K121" s="107" t="s">
        <v>268</v>
      </c>
      <c r="L121" s="108"/>
      <c r="M121" s="108"/>
      <c r="N121" s="108"/>
      <c r="O121" s="101">
        <f>+L121+M121-N121</f>
        <v>0</v>
      </c>
      <c r="P121" s="108"/>
      <c r="Q121" s="108"/>
      <c r="R121" s="108"/>
      <c r="S121" s="108"/>
      <c r="T121" s="108"/>
      <c r="U121" s="108"/>
      <c r="V121" s="108"/>
      <c r="W121" s="108">
        <f t="shared" si="39"/>
        <v>0</v>
      </c>
      <c r="X121" s="103"/>
      <c r="Y121" s="103"/>
      <c r="Z121" s="40">
        <f t="shared" si="40"/>
        <v>0</v>
      </c>
    </row>
    <row r="122" spans="1:26" ht="24" hidden="1" thickTop="1" thickBot="1" x14ac:dyDescent="0.3">
      <c r="A122" s="105">
        <v>1</v>
      </c>
      <c r="B122" s="106" t="s">
        <v>129</v>
      </c>
      <c r="C122" s="106" t="s">
        <v>129</v>
      </c>
      <c r="D122" s="106" t="s">
        <v>144</v>
      </c>
      <c r="E122" s="106" t="s">
        <v>156</v>
      </c>
      <c r="F122" s="106" t="s">
        <v>220</v>
      </c>
      <c r="G122" s="106" t="s">
        <v>226</v>
      </c>
      <c r="H122" s="106" t="s">
        <v>142</v>
      </c>
      <c r="I122" s="106"/>
      <c r="J122" s="106"/>
      <c r="K122" s="107" t="s">
        <v>269</v>
      </c>
      <c r="L122" s="108"/>
      <c r="M122" s="108"/>
      <c r="N122" s="108"/>
      <c r="O122" s="101">
        <f>+L122+M122-N122</f>
        <v>0</v>
      </c>
      <c r="P122" s="108"/>
      <c r="Q122" s="108"/>
      <c r="R122" s="108"/>
      <c r="S122" s="108"/>
      <c r="T122" s="108"/>
      <c r="U122" s="108"/>
      <c r="V122" s="108"/>
      <c r="W122" s="108">
        <f t="shared" si="39"/>
        <v>0</v>
      </c>
      <c r="X122" s="103"/>
      <c r="Y122" s="103"/>
      <c r="Z122" s="40">
        <f t="shared" si="40"/>
        <v>0</v>
      </c>
    </row>
    <row r="123" spans="1:26" ht="16.5" hidden="1" thickTop="1" thickBot="1" x14ac:dyDescent="0.3">
      <c r="A123" s="105">
        <v>1</v>
      </c>
      <c r="B123" s="106" t="s">
        <v>129</v>
      </c>
      <c r="C123" s="106" t="s">
        <v>129</v>
      </c>
      <c r="D123" s="106" t="s">
        <v>144</v>
      </c>
      <c r="E123" s="106" t="s">
        <v>156</v>
      </c>
      <c r="F123" s="106" t="s">
        <v>220</v>
      </c>
      <c r="G123" s="106" t="s">
        <v>156</v>
      </c>
      <c r="H123" s="106"/>
      <c r="I123" s="106"/>
      <c r="J123" s="106"/>
      <c r="K123" s="107" t="s">
        <v>270</v>
      </c>
      <c r="L123" s="108">
        <f>SUM(L124:L126)</f>
        <v>0</v>
      </c>
      <c r="M123" s="108">
        <f t="shared" ref="M123:V123" si="54">SUM(M124:M126)</f>
        <v>0</v>
      </c>
      <c r="N123" s="108">
        <f t="shared" si="54"/>
        <v>0</v>
      </c>
      <c r="O123" s="108">
        <f t="shared" si="54"/>
        <v>0</v>
      </c>
      <c r="P123" s="108">
        <f t="shared" si="54"/>
        <v>0</v>
      </c>
      <c r="Q123" s="108">
        <f t="shared" si="54"/>
        <v>0</v>
      </c>
      <c r="R123" s="108">
        <f t="shared" si="54"/>
        <v>0</v>
      </c>
      <c r="S123" s="108">
        <f t="shared" si="54"/>
        <v>0</v>
      </c>
      <c r="T123" s="108">
        <f t="shared" si="54"/>
        <v>0</v>
      </c>
      <c r="U123" s="108">
        <f t="shared" si="54"/>
        <v>0</v>
      </c>
      <c r="V123" s="108">
        <f t="shared" si="54"/>
        <v>0</v>
      </c>
      <c r="W123" s="108">
        <f t="shared" si="39"/>
        <v>0</v>
      </c>
      <c r="X123" s="103"/>
      <c r="Y123" s="103"/>
      <c r="Z123" s="40">
        <f t="shared" si="40"/>
        <v>0</v>
      </c>
    </row>
    <row r="124" spans="1:26" ht="16.5" hidden="1" thickTop="1" thickBot="1" x14ac:dyDescent="0.3">
      <c r="A124" s="105">
        <v>1</v>
      </c>
      <c r="B124" s="106" t="s">
        <v>129</v>
      </c>
      <c r="C124" s="106" t="s">
        <v>129</v>
      </c>
      <c r="D124" s="106" t="s">
        <v>144</v>
      </c>
      <c r="E124" s="106" t="s">
        <v>156</v>
      </c>
      <c r="F124" s="106" t="s">
        <v>220</v>
      </c>
      <c r="G124" s="106" t="s">
        <v>156</v>
      </c>
      <c r="H124" s="106" t="s">
        <v>129</v>
      </c>
      <c r="I124" s="106"/>
      <c r="J124" s="106"/>
      <c r="K124" s="107" t="s">
        <v>271</v>
      </c>
      <c r="L124" s="108"/>
      <c r="M124" s="108"/>
      <c r="N124" s="108"/>
      <c r="O124" s="101">
        <f>+L124+M124-N124</f>
        <v>0</v>
      </c>
      <c r="P124" s="108"/>
      <c r="Q124" s="108"/>
      <c r="R124" s="108"/>
      <c r="S124" s="108"/>
      <c r="T124" s="108"/>
      <c r="U124" s="108"/>
      <c r="V124" s="108"/>
      <c r="W124" s="108">
        <f t="shared" si="39"/>
        <v>0</v>
      </c>
      <c r="X124" s="103"/>
      <c r="Y124" s="103"/>
      <c r="Z124" s="40">
        <f t="shared" si="40"/>
        <v>0</v>
      </c>
    </row>
    <row r="125" spans="1:26" ht="16.5" hidden="1" thickTop="1" thickBot="1" x14ac:dyDescent="0.3">
      <c r="A125" s="105">
        <v>1</v>
      </c>
      <c r="B125" s="106" t="s">
        <v>129</v>
      </c>
      <c r="C125" s="106" t="s">
        <v>129</v>
      </c>
      <c r="D125" s="106" t="s">
        <v>144</v>
      </c>
      <c r="E125" s="106" t="s">
        <v>156</v>
      </c>
      <c r="F125" s="106" t="s">
        <v>220</v>
      </c>
      <c r="G125" s="106" t="s">
        <v>156</v>
      </c>
      <c r="H125" s="106" t="s">
        <v>140</v>
      </c>
      <c r="I125" s="106"/>
      <c r="J125" s="106"/>
      <c r="K125" s="107" t="s">
        <v>272</v>
      </c>
      <c r="L125" s="108"/>
      <c r="M125" s="108"/>
      <c r="N125" s="108"/>
      <c r="O125" s="101">
        <f>+L125+M125-N125</f>
        <v>0</v>
      </c>
      <c r="P125" s="108"/>
      <c r="Q125" s="108"/>
      <c r="R125" s="108"/>
      <c r="S125" s="108"/>
      <c r="T125" s="108"/>
      <c r="U125" s="108"/>
      <c r="V125" s="108"/>
      <c r="W125" s="108">
        <f t="shared" si="39"/>
        <v>0</v>
      </c>
      <c r="X125" s="103"/>
      <c r="Y125" s="103"/>
      <c r="Z125" s="40">
        <f t="shared" si="40"/>
        <v>0</v>
      </c>
    </row>
    <row r="126" spans="1:26" ht="16.5" hidden="1" thickTop="1" thickBot="1" x14ac:dyDescent="0.3">
      <c r="A126" s="105">
        <v>1</v>
      </c>
      <c r="B126" s="106" t="s">
        <v>129</v>
      </c>
      <c r="C126" s="106" t="s">
        <v>129</v>
      </c>
      <c r="D126" s="106" t="s">
        <v>144</v>
      </c>
      <c r="E126" s="106" t="s">
        <v>156</v>
      </c>
      <c r="F126" s="106" t="s">
        <v>220</v>
      </c>
      <c r="G126" s="106" t="s">
        <v>156</v>
      </c>
      <c r="H126" s="106" t="s">
        <v>142</v>
      </c>
      <c r="I126" s="106"/>
      <c r="J126" s="106"/>
      <c r="K126" s="107" t="s">
        <v>273</v>
      </c>
      <c r="L126" s="108"/>
      <c r="M126" s="108"/>
      <c r="N126" s="108"/>
      <c r="O126" s="101">
        <f>+L126+M126-N126</f>
        <v>0</v>
      </c>
      <c r="P126" s="108"/>
      <c r="Q126" s="108"/>
      <c r="R126" s="108"/>
      <c r="S126" s="108"/>
      <c r="T126" s="108"/>
      <c r="U126" s="108"/>
      <c r="V126" s="108"/>
      <c r="W126" s="108">
        <f t="shared" si="39"/>
        <v>0</v>
      </c>
      <c r="X126" s="103"/>
      <c r="Y126" s="103"/>
      <c r="Z126" s="40">
        <f t="shared" si="40"/>
        <v>0</v>
      </c>
    </row>
    <row r="127" spans="1:26" ht="35.25" hidden="1" thickTop="1" thickBot="1" x14ac:dyDescent="0.3">
      <c r="A127" s="105">
        <v>1</v>
      </c>
      <c r="B127" s="106" t="s">
        <v>129</v>
      </c>
      <c r="C127" s="106" t="s">
        <v>129</v>
      </c>
      <c r="D127" s="106" t="s">
        <v>144</v>
      </c>
      <c r="E127" s="106" t="s">
        <v>156</v>
      </c>
      <c r="F127" s="106" t="s">
        <v>220</v>
      </c>
      <c r="G127" s="106" t="s">
        <v>274</v>
      </c>
      <c r="H127" s="106"/>
      <c r="I127" s="106"/>
      <c r="J127" s="106"/>
      <c r="K127" s="107" t="s">
        <v>275</v>
      </c>
      <c r="L127" s="108">
        <f>SUM(L128:L130)</f>
        <v>0</v>
      </c>
      <c r="M127" s="108">
        <f t="shared" ref="M127:V127" si="55">SUM(M128:M130)</f>
        <v>0</v>
      </c>
      <c r="N127" s="108">
        <f t="shared" si="55"/>
        <v>0</v>
      </c>
      <c r="O127" s="108">
        <f t="shared" si="55"/>
        <v>0</v>
      </c>
      <c r="P127" s="108">
        <f t="shared" si="55"/>
        <v>0</v>
      </c>
      <c r="Q127" s="108">
        <f t="shared" si="55"/>
        <v>0</v>
      </c>
      <c r="R127" s="108">
        <f t="shared" si="55"/>
        <v>0</v>
      </c>
      <c r="S127" s="108">
        <f t="shared" si="55"/>
        <v>0</v>
      </c>
      <c r="T127" s="108">
        <f t="shared" si="55"/>
        <v>0</v>
      </c>
      <c r="U127" s="108">
        <f t="shared" si="55"/>
        <v>0</v>
      </c>
      <c r="V127" s="108">
        <f t="shared" si="55"/>
        <v>0</v>
      </c>
      <c r="W127" s="108">
        <f t="shared" si="39"/>
        <v>0</v>
      </c>
      <c r="X127" s="103"/>
      <c r="Y127" s="103"/>
      <c r="Z127" s="40">
        <f t="shared" si="40"/>
        <v>0</v>
      </c>
    </row>
    <row r="128" spans="1:26" ht="35.25" hidden="1" thickTop="1" thickBot="1" x14ac:dyDescent="0.3">
      <c r="A128" s="105">
        <v>1</v>
      </c>
      <c r="B128" s="106" t="s">
        <v>129</v>
      </c>
      <c r="C128" s="106" t="s">
        <v>129</v>
      </c>
      <c r="D128" s="106" t="s">
        <v>144</v>
      </c>
      <c r="E128" s="106" t="s">
        <v>156</v>
      </c>
      <c r="F128" s="106" t="s">
        <v>220</v>
      </c>
      <c r="G128" s="106" t="s">
        <v>274</v>
      </c>
      <c r="H128" s="106" t="s">
        <v>129</v>
      </c>
      <c r="I128" s="106"/>
      <c r="J128" s="106"/>
      <c r="K128" s="107" t="s">
        <v>276</v>
      </c>
      <c r="L128" s="108"/>
      <c r="M128" s="108"/>
      <c r="N128" s="108"/>
      <c r="O128" s="101">
        <f>+L128+M128-N128</f>
        <v>0</v>
      </c>
      <c r="P128" s="108"/>
      <c r="Q128" s="108"/>
      <c r="R128" s="108"/>
      <c r="S128" s="108"/>
      <c r="T128" s="108"/>
      <c r="U128" s="108"/>
      <c r="V128" s="108"/>
      <c r="W128" s="108">
        <f t="shared" si="39"/>
        <v>0</v>
      </c>
      <c r="X128" s="103"/>
      <c r="Y128" s="103"/>
      <c r="Z128" s="40">
        <f t="shared" si="40"/>
        <v>0</v>
      </c>
    </row>
    <row r="129" spans="1:26" ht="35.25" hidden="1" thickTop="1" thickBot="1" x14ac:dyDescent="0.3">
      <c r="A129" s="105">
        <v>1</v>
      </c>
      <c r="B129" s="106" t="s">
        <v>129</v>
      </c>
      <c r="C129" s="106" t="s">
        <v>129</v>
      </c>
      <c r="D129" s="106" t="s">
        <v>144</v>
      </c>
      <c r="E129" s="106" t="s">
        <v>156</v>
      </c>
      <c r="F129" s="106" t="s">
        <v>220</v>
      </c>
      <c r="G129" s="106" t="s">
        <v>274</v>
      </c>
      <c r="H129" s="106" t="s">
        <v>140</v>
      </c>
      <c r="I129" s="106"/>
      <c r="J129" s="106"/>
      <c r="K129" s="107" t="s">
        <v>277</v>
      </c>
      <c r="L129" s="108"/>
      <c r="M129" s="108"/>
      <c r="N129" s="108"/>
      <c r="O129" s="101">
        <f>+L129+M129-N129</f>
        <v>0</v>
      </c>
      <c r="P129" s="108"/>
      <c r="Q129" s="108"/>
      <c r="R129" s="108"/>
      <c r="S129" s="108"/>
      <c r="T129" s="108"/>
      <c r="U129" s="108"/>
      <c r="V129" s="108"/>
      <c r="W129" s="108">
        <f t="shared" si="39"/>
        <v>0</v>
      </c>
      <c r="X129" s="103"/>
      <c r="Y129" s="103"/>
      <c r="Z129" s="40">
        <f t="shared" si="40"/>
        <v>0</v>
      </c>
    </row>
    <row r="130" spans="1:26" ht="46.5" hidden="1" thickTop="1" thickBot="1" x14ac:dyDescent="0.3">
      <c r="A130" s="105">
        <v>1</v>
      </c>
      <c r="B130" s="106" t="s">
        <v>129</v>
      </c>
      <c r="C130" s="106" t="s">
        <v>129</v>
      </c>
      <c r="D130" s="106" t="s">
        <v>144</v>
      </c>
      <c r="E130" s="106" t="s">
        <v>156</v>
      </c>
      <c r="F130" s="106" t="s">
        <v>220</v>
      </c>
      <c r="G130" s="106" t="s">
        <v>274</v>
      </c>
      <c r="H130" s="106" t="s">
        <v>142</v>
      </c>
      <c r="I130" s="106"/>
      <c r="J130" s="106"/>
      <c r="K130" s="107" t="s">
        <v>278</v>
      </c>
      <c r="L130" s="108"/>
      <c r="M130" s="108"/>
      <c r="N130" s="108"/>
      <c r="O130" s="101">
        <f>+L130+M130-N130</f>
        <v>0</v>
      </c>
      <c r="P130" s="108"/>
      <c r="Q130" s="108"/>
      <c r="R130" s="108"/>
      <c r="S130" s="108"/>
      <c r="T130" s="108"/>
      <c r="U130" s="108"/>
      <c r="V130" s="108"/>
      <c r="W130" s="108">
        <f t="shared" si="39"/>
        <v>0</v>
      </c>
      <c r="X130" s="103"/>
      <c r="Y130" s="103"/>
      <c r="Z130" s="40">
        <f t="shared" si="40"/>
        <v>0</v>
      </c>
    </row>
    <row r="131" spans="1:26" ht="24" hidden="1" thickTop="1" thickBot="1" x14ac:dyDescent="0.3">
      <c r="A131" s="105">
        <v>1</v>
      </c>
      <c r="B131" s="106" t="s">
        <v>129</v>
      </c>
      <c r="C131" s="106" t="s">
        <v>129</v>
      </c>
      <c r="D131" s="106" t="s">
        <v>144</v>
      </c>
      <c r="E131" s="106" t="s">
        <v>156</v>
      </c>
      <c r="F131" s="106" t="s">
        <v>220</v>
      </c>
      <c r="G131" s="106" t="s">
        <v>279</v>
      </c>
      <c r="H131" s="106"/>
      <c r="I131" s="106"/>
      <c r="J131" s="106"/>
      <c r="K131" s="107" t="s">
        <v>280</v>
      </c>
      <c r="L131" s="108">
        <f>SUM(L132:L134)</f>
        <v>0</v>
      </c>
      <c r="M131" s="108">
        <f t="shared" ref="M131:V131" si="56">SUM(M132:M134)</f>
        <v>0</v>
      </c>
      <c r="N131" s="108">
        <f t="shared" si="56"/>
        <v>0</v>
      </c>
      <c r="O131" s="108">
        <f t="shared" si="56"/>
        <v>0</v>
      </c>
      <c r="P131" s="108">
        <f t="shared" si="56"/>
        <v>0</v>
      </c>
      <c r="Q131" s="108">
        <f t="shared" si="56"/>
        <v>0</v>
      </c>
      <c r="R131" s="108">
        <f t="shared" si="56"/>
        <v>0</v>
      </c>
      <c r="S131" s="108">
        <f t="shared" si="56"/>
        <v>0</v>
      </c>
      <c r="T131" s="108">
        <f t="shared" si="56"/>
        <v>0</v>
      </c>
      <c r="U131" s="108">
        <f t="shared" si="56"/>
        <v>0</v>
      </c>
      <c r="V131" s="108">
        <f t="shared" si="56"/>
        <v>0</v>
      </c>
      <c r="W131" s="108">
        <f t="shared" si="39"/>
        <v>0</v>
      </c>
      <c r="X131" s="103"/>
      <c r="Y131" s="103"/>
      <c r="Z131" s="40">
        <f t="shared" si="40"/>
        <v>0</v>
      </c>
    </row>
    <row r="132" spans="1:26" ht="24" hidden="1" thickTop="1" thickBot="1" x14ac:dyDescent="0.3">
      <c r="A132" s="105">
        <v>1</v>
      </c>
      <c r="B132" s="106" t="s">
        <v>129</v>
      </c>
      <c r="C132" s="106" t="s">
        <v>129</v>
      </c>
      <c r="D132" s="106" t="s">
        <v>144</v>
      </c>
      <c r="E132" s="106" t="s">
        <v>156</v>
      </c>
      <c r="F132" s="106" t="s">
        <v>220</v>
      </c>
      <c r="G132" s="106" t="s">
        <v>279</v>
      </c>
      <c r="H132" s="106" t="s">
        <v>129</v>
      </c>
      <c r="I132" s="106"/>
      <c r="J132" s="106"/>
      <c r="K132" s="107" t="s">
        <v>281</v>
      </c>
      <c r="L132" s="108"/>
      <c r="M132" s="108"/>
      <c r="N132" s="108"/>
      <c r="O132" s="101">
        <f>+L132+M132-N132</f>
        <v>0</v>
      </c>
      <c r="P132" s="108"/>
      <c r="Q132" s="108"/>
      <c r="R132" s="108"/>
      <c r="S132" s="108"/>
      <c r="T132" s="108"/>
      <c r="U132" s="108"/>
      <c r="V132" s="108"/>
      <c r="W132" s="108">
        <f t="shared" si="39"/>
        <v>0</v>
      </c>
      <c r="X132" s="103"/>
      <c r="Y132" s="103"/>
      <c r="Z132" s="40">
        <f t="shared" si="40"/>
        <v>0</v>
      </c>
    </row>
    <row r="133" spans="1:26" ht="24" hidden="1" thickTop="1" thickBot="1" x14ac:dyDescent="0.3">
      <c r="A133" s="105">
        <v>1</v>
      </c>
      <c r="B133" s="106" t="s">
        <v>129</v>
      </c>
      <c r="C133" s="106" t="s">
        <v>129</v>
      </c>
      <c r="D133" s="106" t="s">
        <v>144</v>
      </c>
      <c r="E133" s="106" t="s">
        <v>156</v>
      </c>
      <c r="F133" s="106" t="s">
        <v>220</v>
      </c>
      <c r="G133" s="106" t="s">
        <v>279</v>
      </c>
      <c r="H133" s="106" t="s">
        <v>140</v>
      </c>
      <c r="I133" s="106"/>
      <c r="J133" s="106"/>
      <c r="K133" s="107" t="s">
        <v>282</v>
      </c>
      <c r="L133" s="108"/>
      <c r="M133" s="108"/>
      <c r="N133" s="108"/>
      <c r="O133" s="101">
        <f>+L133+M133-N133</f>
        <v>0</v>
      </c>
      <c r="P133" s="108"/>
      <c r="Q133" s="108"/>
      <c r="R133" s="108"/>
      <c r="S133" s="108"/>
      <c r="T133" s="108"/>
      <c r="U133" s="108"/>
      <c r="V133" s="108"/>
      <c r="W133" s="108">
        <f t="shared" si="39"/>
        <v>0</v>
      </c>
      <c r="X133" s="103"/>
      <c r="Y133" s="103"/>
      <c r="Z133" s="40">
        <f t="shared" si="40"/>
        <v>0</v>
      </c>
    </row>
    <row r="134" spans="1:26" ht="35.25" hidden="1" thickTop="1" thickBot="1" x14ac:dyDescent="0.3">
      <c r="A134" s="105">
        <v>1</v>
      </c>
      <c r="B134" s="106" t="s">
        <v>129</v>
      </c>
      <c r="C134" s="106" t="s">
        <v>129</v>
      </c>
      <c r="D134" s="106" t="s">
        <v>144</v>
      </c>
      <c r="E134" s="106" t="s">
        <v>156</v>
      </c>
      <c r="F134" s="106" t="s">
        <v>220</v>
      </c>
      <c r="G134" s="106" t="s">
        <v>279</v>
      </c>
      <c r="H134" s="106" t="s">
        <v>142</v>
      </c>
      <c r="I134" s="106"/>
      <c r="J134" s="106"/>
      <c r="K134" s="107" t="s">
        <v>283</v>
      </c>
      <c r="L134" s="108"/>
      <c r="M134" s="108"/>
      <c r="N134" s="108"/>
      <c r="O134" s="101">
        <f>+L134+M134-N134</f>
        <v>0</v>
      </c>
      <c r="P134" s="108"/>
      <c r="Q134" s="108"/>
      <c r="R134" s="108"/>
      <c r="S134" s="108"/>
      <c r="T134" s="108"/>
      <c r="U134" s="108"/>
      <c r="V134" s="108"/>
      <c r="W134" s="108">
        <f t="shared" si="39"/>
        <v>0</v>
      </c>
      <c r="X134" s="103"/>
      <c r="Y134" s="103"/>
      <c r="Z134" s="40">
        <f t="shared" si="40"/>
        <v>0</v>
      </c>
    </row>
    <row r="135" spans="1:26" ht="24" hidden="1" thickTop="1" thickBot="1" x14ac:dyDescent="0.3">
      <c r="A135" s="105">
        <v>1</v>
      </c>
      <c r="B135" s="106" t="s">
        <v>129</v>
      </c>
      <c r="C135" s="106" t="s">
        <v>129</v>
      </c>
      <c r="D135" s="106" t="s">
        <v>144</v>
      </c>
      <c r="E135" s="106" t="s">
        <v>156</v>
      </c>
      <c r="F135" s="106" t="s">
        <v>220</v>
      </c>
      <c r="G135" s="106" t="s">
        <v>284</v>
      </c>
      <c r="H135" s="106"/>
      <c r="I135" s="106"/>
      <c r="J135" s="106"/>
      <c r="K135" s="107" t="s">
        <v>285</v>
      </c>
      <c r="L135" s="108">
        <f>SUM(L136:L138)</f>
        <v>0</v>
      </c>
      <c r="M135" s="108">
        <f t="shared" ref="M135:V135" si="57">SUM(M136:M138)</f>
        <v>0</v>
      </c>
      <c r="N135" s="108">
        <f t="shared" si="57"/>
        <v>0</v>
      </c>
      <c r="O135" s="108">
        <f t="shared" si="57"/>
        <v>0</v>
      </c>
      <c r="P135" s="108">
        <f t="shared" si="57"/>
        <v>0</v>
      </c>
      <c r="Q135" s="108">
        <f t="shared" si="57"/>
        <v>0</v>
      </c>
      <c r="R135" s="108">
        <f t="shared" si="57"/>
        <v>0</v>
      </c>
      <c r="S135" s="108">
        <f t="shared" si="57"/>
        <v>0</v>
      </c>
      <c r="T135" s="108">
        <f t="shared" si="57"/>
        <v>0</v>
      </c>
      <c r="U135" s="108">
        <f t="shared" si="57"/>
        <v>0</v>
      </c>
      <c r="V135" s="108">
        <f t="shared" si="57"/>
        <v>0</v>
      </c>
      <c r="W135" s="108">
        <f t="shared" si="39"/>
        <v>0</v>
      </c>
      <c r="X135" s="103"/>
      <c r="Y135" s="103"/>
      <c r="Z135" s="40">
        <f t="shared" si="40"/>
        <v>0</v>
      </c>
    </row>
    <row r="136" spans="1:26" ht="24" hidden="1" thickTop="1" thickBot="1" x14ac:dyDescent="0.3">
      <c r="A136" s="105">
        <v>1</v>
      </c>
      <c r="B136" s="106" t="s">
        <v>129</v>
      </c>
      <c r="C136" s="106" t="s">
        <v>129</v>
      </c>
      <c r="D136" s="106" t="s">
        <v>144</v>
      </c>
      <c r="E136" s="106" t="s">
        <v>156</v>
      </c>
      <c r="F136" s="106" t="s">
        <v>220</v>
      </c>
      <c r="G136" s="106" t="s">
        <v>284</v>
      </c>
      <c r="H136" s="106" t="s">
        <v>129</v>
      </c>
      <c r="I136" s="106"/>
      <c r="J136" s="106"/>
      <c r="K136" s="107" t="s">
        <v>286</v>
      </c>
      <c r="L136" s="108"/>
      <c r="M136" s="108"/>
      <c r="N136" s="108"/>
      <c r="O136" s="101">
        <f>+L136+M136-N136</f>
        <v>0</v>
      </c>
      <c r="P136" s="108"/>
      <c r="Q136" s="108"/>
      <c r="R136" s="108"/>
      <c r="S136" s="108"/>
      <c r="T136" s="108"/>
      <c r="U136" s="108"/>
      <c r="V136" s="108"/>
      <c r="W136" s="108">
        <f t="shared" si="39"/>
        <v>0</v>
      </c>
      <c r="X136" s="103"/>
      <c r="Y136" s="103"/>
      <c r="Z136" s="40">
        <f t="shared" si="40"/>
        <v>0</v>
      </c>
    </row>
    <row r="137" spans="1:26" ht="24" hidden="1" thickTop="1" thickBot="1" x14ac:dyDescent="0.3">
      <c r="A137" s="105">
        <v>1</v>
      </c>
      <c r="B137" s="106" t="s">
        <v>129</v>
      </c>
      <c r="C137" s="106" t="s">
        <v>129</v>
      </c>
      <c r="D137" s="106" t="s">
        <v>144</v>
      </c>
      <c r="E137" s="106" t="s">
        <v>156</v>
      </c>
      <c r="F137" s="106" t="s">
        <v>220</v>
      </c>
      <c r="G137" s="106" t="s">
        <v>284</v>
      </c>
      <c r="H137" s="106" t="s">
        <v>140</v>
      </c>
      <c r="I137" s="106"/>
      <c r="J137" s="106"/>
      <c r="K137" s="107" t="s">
        <v>287</v>
      </c>
      <c r="L137" s="108"/>
      <c r="M137" s="108"/>
      <c r="N137" s="108"/>
      <c r="O137" s="101">
        <f>+L137+M137-N137</f>
        <v>0</v>
      </c>
      <c r="P137" s="108"/>
      <c r="Q137" s="108"/>
      <c r="R137" s="108"/>
      <c r="S137" s="108"/>
      <c r="T137" s="108"/>
      <c r="U137" s="108"/>
      <c r="V137" s="108"/>
      <c r="W137" s="108">
        <f t="shared" si="39"/>
        <v>0</v>
      </c>
      <c r="X137" s="103"/>
      <c r="Y137" s="103"/>
      <c r="Z137" s="40">
        <f t="shared" si="40"/>
        <v>0</v>
      </c>
    </row>
    <row r="138" spans="1:26" ht="24" hidden="1" thickTop="1" thickBot="1" x14ac:dyDescent="0.3">
      <c r="A138" s="105">
        <v>1</v>
      </c>
      <c r="B138" s="106" t="s">
        <v>129</v>
      </c>
      <c r="C138" s="106" t="s">
        <v>129</v>
      </c>
      <c r="D138" s="106" t="s">
        <v>144</v>
      </c>
      <c r="E138" s="106" t="s">
        <v>156</v>
      </c>
      <c r="F138" s="106" t="s">
        <v>220</v>
      </c>
      <c r="G138" s="106" t="s">
        <v>284</v>
      </c>
      <c r="H138" s="106" t="s">
        <v>142</v>
      </c>
      <c r="I138" s="106"/>
      <c r="J138" s="106"/>
      <c r="K138" s="107" t="s">
        <v>288</v>
      </c>
      <c r="L138" s="108"/>
      <c r="M138" s="108"/>
      <c r="N138" s="108"/>
      <c r="O138" s="101">
        <f>+L138+M138-N138</f>
        <v>0</v>
      </c>
      <c r="P138" s="108"/>
      <c r="Q138" s="108"/>
      <c r="R138" s="108"/>
      <c r="S138" s="108"/>
      <c r="T138" s="108"/>
      <c r="U138" s="108"/>
      <c r="V138" s="108"/>
      <c r="W138" s="108">
        <f t="shared" si="39"/>
        <v>0</v>
      </c>
      <c r="X138" s="103"/>
      <c r="Y138" s="103"/>
      <c r="Z138" s="40">
        <f t="shared" si="40"/>
        <v>0</v>
      </c>
    </row>
    <row r="139" spans="1:26" ht="16.5" hidden="1" thickTop="1" thickBot="1" x14ac:dyDescent="0.3">
      <c r="A139" s="105">
        <v>1</v>
      </c>
      <c r="B139" s="106" t="s">
        <v>129</v>
      </c>
      <c r="C139" s="106" t="s">
        <v>129</v>
      </c>
      <c r="D139" s="106" t="s">
        <v>144</v>
      </c>
      <c r="E139" s="106" t="s">
        <v>156</v>
      </c>
      <c r="F139" s="106" t="s">
        <v>220</v>
      </c>
      <c r="G139" s="106" t="s">
        <v>289</v>
      </c>
      <c r="H139" s="106"/>
      <c r="I139" s="106"/>
      <c r="J139" s="106"/>
      <c r="K139" s="107" t="s">
        <v>290</v>
      </c>
      <c r="L139" s="108">
        <f>SUM(L140:L142)</f>
        <v>0</v>
      </c>
      <c r="M139" s="108">
        <f t="shared" ref="M139:V139" si="58">SUM(M140:M142)</f>
        <v>0</v>
      </c>
      <c r="N139" s="108">
        <f t="shared" si="58"/>
        <v>0</v>
      </c>
      <c r="O139" s="108">
        <f t="shared" si="58"/>
        <v>0</v>
      </c>
      <c r="P139" s="108">
        <f t="shared" si="58"/>
        <v>0</v>
      </c>
      <c r="Q139" s="108">
        <f t="shared" si="58"/>
        <v>0</v>
      </c>
      <c r="R139" s="108">
        <f t="shared" si="58"/>
        <v>0</v>
      </c>
      <c r="S139" s="108">
        <f t="shared" si="58"/>
        <v>0</v>
      </c>
      <c r="T139" s="108">
        <f t="shared" si="58"/>
        <v>0</v>
      </c>
      <c r="U139" s="108">
        <f t="shared" si="58"/>
        <v>0</v>
      </c>
      <c r="V139" s="108">
        <f t="shared" si="58"/>
        <v>0</v>
      </c>
      <c r="W139" s="108">
        <f t="shared" si="39"/>
        <v>0</v>
      </c>
      <c r="X139" s="103"/>
      <c r="Y139" s="103"/>
      <c r="Z139" s="40">
        <f t="shared" si="40"/>
        <v>0</v>
      </c>
    </row>
    <row r="140" spans="1:26" ht="24" hidden="1" thickTop="1" thickBot="1" x14ac:dyDescent="0.3">
      <c r="A140" s="105">
        <v>1</v>
      </c>
      <c r="B140" s="106" t="s">
        <v>129</v>
      </c>
      <c r="C140" s="106" t="s">
        <v>129</v>
      </c>
      <c r="D140" s="106" t="s">
        <v>144</v>
      </c>
      <c r="E140" s="106" t="s">
        <v>156</v>
      </c>
      <c r="F140" s="106" t="s">
        <v>220</v>
      </c>
      <c r="G140" s="106" t="s">
        <v>289</v>
      </c>
      <c r="H140" s="106" t="s">
        <v>129</v>
      </c>
      <c r="I140" s="106"/>
      <c r="J140" s="106"/>
      <c r="K140" s="107" t="s">
        <v>291</v>
      </c>
      <c r="L140" s="108"/>
      <c r="M140" s="108"/>
      <c r="N140" s="108"/>
      <c r="O140" s="101">
        <f>+L140+M140-N140</f>
        <v>0</v>
      </c>
      <c r="P140" s="108"/>
      <c r="Q140" s="108"/>
      <c r="R140" s="108"/>
      <c r="S140" s="108"/>
      <c r="T140" s="108"/>
      <c r="U140" s="108"/>
      <c r="V140" s="108"/>
      <c r="W140" s="108">
        <f t="shared" si="39"/>
        <v>0</v>
      </c>
      <c r="X140" s="103"/>
      <c r="Y140" s="103"/>
      <c r="Z140" s="40">
        <f t="shared" si="40"/>
        <v>0</v>
      </c>
    </row>
    <row r="141" spans="1:26" ht="24" hidden="1" thickTop="1" thickBot="1" x14ac:dyDescent="0.3">
      <c r="A141" s="105">
        <v>1</v>
      </c>
      <c r="B141" s="106" t="s">
        <v>129</v>
      </c>
      <c r="C141" s="106" t="s">
        <v>129</v>
      </c>
      <c r="D141" s="106" t="s">
        <v>144</v>
      </c>
      <c r="E141" s="106" t="s">
        <v>156</v>
      </c>
      <c r="F141" s="106" t="s">
        <v>220</v>
      </c>
      <c r="G141" s="106" t="s">
        <v>289</v>
      </c>
      <c r="H141" s="106" t="s">
        <v>140</v>
      </c>
      <c r="I141" s="106"/>
      <c r="J141" s="106"/>
      <c r="K141" s="107" t="s">
        <v>292</v>
      </c>
      <c r="L141" s="108"/>
      <c r="M141" s="108"/>
      <c r="N141" s="108"/>
      <c r="O141" s="101">
        <f>+L141+M141-N141</f>
        <v>0</v>
      </c>
      <c r="P141" s="108"/>
      <c r="Q141" s="108"/>
      <c r="R141" s="108"/>
      <c r="S141" s="108"/>
      <c r="T141" s="108"/>
      <c r="U141" s="108"/>
      <c r="V141" s="108"/>
      <c r="W141" s="108">
        <f t="shared" si="39"/>
        <v>0</v>
      </c>
      <c r="X141" s="103"/>
      <c r="Y141" s="103"/>
      <c r="Z141" s="40">
        <f t="shared" si="40"/>
        <v>0</v>
      </c>
    </row>
    <row r="142" spans="1:26" ht="24" hidden="1" thickTop="1" thickBot="1" x14ac:dyDescent="0.3">
      <c r="A142" s="105">
        <v>1</v>
      </c>
      <c r="B142" s="106" t="s">
        <v>129</v>
      </c>
      <c r="C142" s="106" t="s">
        <v>129</v>
      </c>
      <c r="D142" s="106" t="s">
        <v>144</v>
      </c>
      <c r="E142" s="106" t="s">
        <v>156</v>
      </c>
      <c r="F142" s="106" t="s">
        <v>220</v>
      </c>
      <c r="G142" s="106" t="s">
        <v>289</v>
      </c>
      <c r="H142" s="106" t="s">
        <v>142</v>
      </c>
      <c r="I142" s="106"/>
      <c r="J142" s="106"/>
      <c r="K142" s="107" t="s">
        <v>293</v>
      </c>
      <c r="L142" s="108"/>
      <c r="M142" s="108"/>
      <c r="N142" s="108"/>
      <c r="O142" s="101">
        <f>+L142+M142-N142</f>
        <v>0</v>
      </c>
      <c r="P142" s="108"/>
      <c r="Q142" s="108"/>
      <c r="R142" s="108"/>
      <c r="S142" s="108"/>
      <c r="T142" s="108"/>
      <c r="U142" s="108"/>
      <c r="V142" s="108"/>
      <c r="W142" s="108">
        <f t="shared" si="39"/>
        <v>0</v>
      </c>
      <c r="X142" s="103"/>
      <c r="Y142" s="103"/>
      <c r="Z142" s="40">
        <f t="shared" si="40"/>
        <v>0</v>
      </c>
    </row>
    <row r="143" spans="1:26" ht="16.5" hidden="1" thickTop="1" thickBot="1" x14ac:dyDescent="0.3">
      <c r="A143" s="105">
        <v>1</v>
      </c>
      <c r="B143" s="106" t="s">
        <v>129</v>
      </c>
      <c r="C143" s="106" t="s">
        <v>129</v>
      </c>
      <c r="D143" s="106" t="s">
        <v>144</v>
      </c>
      <c r="E143" s="106" t="s">
        <v>156</v>
      </c>
      <c r="F143" s="106" t="s">
        <v>220</v>
      </c>
      <c r="G143" s="106" t="s">
        <v>294</v>
      </c>
      <c r="H143" s="106"/>
      <c r="I143" s="106"/>
      <c r="J143" s="106"/>
      <c r="K143" s="107" t="s">
        <v>295</v>
      </c>
      <c r="L143" s="108">
        <f>SUM(L144:L146)</f>
        <v>0</v>
      </c>
      <c r="M143" s="108">
        <f t="shared" ref="M143:V143" si="59">SUM(M144:M146)</f>
        <v>0</v>
      </c>
      <c r="N143" s="108">
        <f t="shared" si="59"/>
        <v>0</v>
      </c>
      <c r="O143" s="108">
        <f t="shared" si="59"/>
        <v>0</v>
      </c>
      <c r="P143" s="108">
        <f t="shared" si="59"/>
        <v>0</v>
      </c>
      <c r="Q143" s="108">
        <f t="shared" si="59"/>
        <v>0</v>
      </c>
      <c r="R143" s="108">
        <f t="shared" si="59"/>
        <v>0</v>
      </c>
      <c r="S143" s="108">
        <f t="shared" si="59"/>
        <v>0</v>
      </c>
      <c r="T143" s="108">
        <f t="shared" si="59"/>
        <v>0</v>
      </c>
      <c r="U143" s="108">
        <f t="shared" si="59"/>
        <v>0</v>
      </c>
      <c r="V143" s="108">
        <f t="shared" si="59"/>
        <v>0</v>
      </c>
      <c r="W143" s="108">
        <f t="shared" si="39"/>
        <v>0</v>
      </c>
      <c r="X143" s="103"/>
      <c r="Y143" s="103"/>
      <c r="Z143" s="40">
        <f t="shared" si="40"/>
        <v>0</v>
      </c>
    </row>
    <row r="144" spans="1:26" ht="16.5" hidden="1" thickTop="1" thickBot="1" x14ac:dyDescent="0.3">
      <c r="A144" s="105">
        <v>1</v>
      </c>
      <c r="B144" s="106" t="s">
        <v>129</v>
      </c>
      <c r="C144" s="106" t="s">
        <v>129</v>
      </c>
      <c r="D144" s="106" t="s">
        <v>144</v>
      </c>
      <c r="E144" s="106" t="s">
        <v>156</v>
      </c>
      <c r="F144" s="106" t="s">
        <v>220</v>
      </c>
      <c r="G144" s="106" t="s">
        <v>294</v>
      </c>
      <c r="H144" s="106" t="s">
        <v>129</v>
      </c>
      <c r="I144" s="106"/>
      <c r="J144" s="106"/>
      <c r="K144" s="107" t="s">
        <v>296</v>
      </c>
      <c r="L144" s="108"/>
      <c r="M144" s="108"/>
      <c r="N144" s="108"/>
      <c r="O144" s="101">
        <f>+L144+M144-N144</f>
        <v>0</v>
      </c>
      <c r="P144" s="108"/>
      <c r="Q144" s="108"/>
      <c r="R144" s="108"/>
      <c r="S144" s="108"/>
      <c r="T144" s="108"/>
      <c r="U144" s="108"/>
      <c r="V144" s="108"/>
      <c r="W144" s="108">
        <f t="shared" ref="W144:W207" si="60">SUBTOTAL(9,P144:S144)</f>
        <v>0</v>
      </c>
      <c r="X144" s="103"/>
      <c r="Y144" s="103"/>
      <c r="Z144" s="40">
        <f t="shared" ref="Z144:Z207" si="61">W144-O144</f>
        <v>0</v>
      </c>
    </row>
    <row r="145" spans="1:26" ht="16.5" hidden="1" thickTop="1" thickBot="1" x14ac:dyDescent="0.3">
      <c r="A145" s="105">
        <v>1</v>
      </c>
      <c r="B145" s="106" t="s">
        <v>129</v>
      </c>
      <c r="C145" s="106" t="s">
        <v>129</v>
      </c>
      <c r="D145" s="106" t="s">
        <v>144</v>
      </c>
      <c r="E145" s="106" t="s">
        <v>156</v>
      </c>
      <c r="F145" s="106" t="s">
        <v>220</v>
      </c>
      <c r="G145" s="106" t="s">
        <v>294</v>
      </c>
      <c r="H145" s="106" t="s">
        <v>140</v>
      </c>
      <c r="I145" s="106"/>
      <c r="J145" s="106"/>
      <c r="K145" s="107" t="s">
        <v>297</v>
      </c>
      <c r="L145" s="108"/>
      <c r="M145" s="108"/>
      <c r="N145" s="108"/>
      <c r="O145" s="101">
        <f>+L145+M145-N145</f>
        <v>0</v>
      </c>
      <c r="P145" s="108"/>
      <c r="Q145" s="108"/>
      <c r="R145" s="108"/>
      <c r="S145" s="108"/>
      <c r="T145" s="108"/>
      <c r="U145" s="108"/>
      <c r="V145" s="108"/>
      <c r="W145" s="108">
        <f t="shared" si="60"/>
        <v>0</v>
      </c>
      <c r="X145" s="103"/>
      <c r="Y145" s="103"/>
      <c r="Z145" s="40">
        <f t="shared" si="61"/>
        <v>0</v>
      </c>
    </row>
    <row r="146" spans="1:26" ht="24" hidden="1" thickTop="1" thickBot="1" x14ac:dyDescent="0.3">
      <c r="A146" s="105">
        <v>1</v>
      </c>
      <c r="B146" s="106" t="s">
        <v>129</v>
      </c>
      <c r="C146" s="106" t="s">
        <v>129</v>
      </c>
      <c r="D146" s="106" t="s">
        <v>144</v>
      </c>
      <c r="E146" s="106" t="s">
        <v>156</v>
      </c>
      <c r="F146" s="106" t="s">
        <v>220</v>
      </c>
      <c r="G146" s="106" t="s">
        <v>294</v>
      </c>
      <c r="H146" s="106" t="s">
        <v>142</v>
      </c>
      <c r="I146" s="106"/>
      <c r="J146" s="106"/>
      <c r="K146" s="107" t="s">
        <v>298</v>
      </c>
      <c r="L146" s="108"/>
      <c r="M146" s="108"/>
      <c r="N146" s="108"/>
      <c r="O146" s="101">
        <f>+L146+M146-N146</f>
        <v>0</v>
      </c>
      <c r="P146" s="108"/>
      <c r="Q146" s="108"/>
      <c r="R146" s="108"/>
      <c r="S146" s="108"/>
      <c r="T146" s="108"/>
      <c r="U146" s="108"/>
      <c r="V146" s="108"/>
      <c r="W146" s="108">
        <f t="shared" si="60"/>
        <v>0</v>
      </c>
      <c r="X146" s="103"/>
      <c r="Y146" s="103"/>
      <c r="Z146" s="40">
        <f t="shared" si="61"/>
        <v>0</v>
      </c>
    </row>
    <row r="147" spans="1:26" ht="16.5" hidden="1" thickTop="1" thickBot="1" x14ac:dyDescent="0.3">
      <c r="A147" s="105">
        <v>1</v>
      </c>
      <c r="B147" s="106" t="s">
        <v>129</v>
      </c>
      <c r="C147" s="106" t="s">
        <v>129</v>
      </c>
      <c r="D147" s="106" t="s">
        <v>144</v>
      </c>
      <c r="E147" s="106" t="s">
        <v>156</v>
      </c>
      <c r="F147" s="106" t="s">
        <v>245</v>
      </c>
      <c r="G147" s="106"/>
      <c r="H147" s="106"/>
      <c r="I147" s="106"/>
      <c r="J147" s="106"/>
      <c r="K147" s="107" t="s">
        <v>299</v>
      </c>
      <c r="L147" s="108">
        <f>+L148+L151+L155+L159+L163+L167+L171+L175+L179+L183</f>
        <v>0</v>
      </c>
      <c r="M147" s="108">
        <f t="shared" ref="M147:V147" si="62">+M148+M151+M155+M159+M163+M167+M171+M175+M179+M183</f>
        <v>0</v>
      </c>
      <c r="N147" s="108">
        <f t="shared" si="62"/>
        <v>0</v>
      </c>
      <c r="O147" s="108">
        <f t="shared" si="62"/>
        <v>0</v>
      </c>
      <c r="P147" s="108">
        <f t="shared" si="62"/>
        <v>0</v>
      </c>
      <c r="Q147" s="108">
        <f t="shared" si="62"/>
        <v>0</v>
      </c>
      <c r="R147" s="108">
        <f t="shared" si="62"/>
        <v>0</v>
      </c>
      <c r="S147" s="108">
        <f t="shared" si="62"/>
        <v>0</v>
      </c>
      <c r="T147" s="108">
        <f t="shared" si="62"/>
        <v>0</v>
      </c>
      <c r="U147" s="108">
        <f t="shared" si="62"/>
        <v>0</v>
      </c>
      <c r="V147" s="108">
        <f t="shared" si="62"/>
        <v>0</v>
      </c>
      <c r="W147" s="108">
        <f t="shared" si="60"/>
        <v>0</v>
      </c>
      <c r="X147" s="103"/>
      <c r="Y147" s="103"/>
      <c r="Z147" s="40">
        <f t="shared" si="61"/>
        <v>0</v>
      </c>
    </row>
    <row r="148" spans="1:26" ht="16.5" hidden="1" thickTop="1" thickBot="1" x14ac:dyDescent="0.3">
      <c r="A148" s="105">
        <v>1</v>
      </c>
      <c r="B148" s="106" t="s">
        <v>129</v>
      </c>
      <c r="C148" s="106" t="s">
        <v>129</v>
      </c>
      <c r="D148" s="106" t="s">
        <v>144</v>
      </c>
      <c r="E148" s="106" t="s">
        <v>156</v>
      </c>
      <c r="F148" s="106" t="s">
        <v>245</v>
      </c>
      <c r="G148" s="106" t="s">
        <v>249</v>
      </c>
      <c r="H148" s="106"/>
      <c r="I148" s="106"/>
      <c r="J148" s="106"/>
      <c r="K148" s="107" t="s">
        <v>250</v>
      </c>
      <c r="L148" s="108">
        <f>SUM(L149:L150)</f>
        <v>0</v>
      </c>
      <c r="M148" s="108">
        <f t="shared" ref="M148:V148" si="63">SUM(M149:M150)</f>
        <v>0</v>
      </c>
      <c r="N148" s="108">
        <f t="shared" si="63"/>
        <v>0</v>
      </c>
      <c r="O148" s="108">
        <f t="shared" si="63"/>
        <v>0</v>
      </c>
      <c r="P148" s="108">
        <f t="shared" si="63"/>
        <v>0</v>
      </c>
      <c r="Q148" s="108">
        <f t="shared" si="63"/>
        <v>0</v>
      </c>
      <c r="R148" s="108">
        <f t="shared" si="63"/>
        <v>0</v>
      </c>
      <c r="S148" s="108">
        <f t="shared" si="63"/>
        <v>0</v>
      </c>
      <c r="T148" s="108">
        <f t="shared" si="63"/>
        <v>0</v>
      </c>
      <c r="U148" s="108">
        <f t="shared" si="63"/>
        <v>0</v>
      </c>
      <c r="V148" s="108">
        <f t="shared" si="63"/>
        <v>0</v>
      </c>
      <c r="W148" s="108">
        <f t="shared" si="60"/>
        <v>0</v>
      </c>
      <c r="X148" s="103"/>
      <c r="Y148" s="103"/>
      <c r="Z148" s="40">
        <f t="shared" si="61"/>
        <v>0</v>
      </c>
    </row>
    <row r="149" spans="1:26" ht="24" hidden="1" thickTop="1" thickBot="1" x14ac:dyDescent="0.3">
      <c r="A149" s="105">
        <v>1</v>
      </c>
      <c r="B149" s="106" t="s">
        <v>129</v>
      </c>
      <c r="C149" s="106" t="s">
        <v>129</v>
      </c>
      <c r="D149" s="106" t="s">
        <v>144</v>
      </c>
      <c r="E149" s="106" t="s">
        <v>156</v>
      </c>
      <c r="F149" s="106" t="s">
        <v>245</v>
      </c>
      <c r="G149" s="106" t="s">
        <v>249</v>
      </c>
      <c r="H149" s="106" t="s">
        <v>129</v>
      </c>
      <c r="I149" s="106"/>
      <c r="J149" s="106"/>
      <c r="K149" s="107" t="s">
        <v>251</v>
      </c>
      <c r="L149" s="108"/>
      <c r="M149" s="108"/>
      <c r="N149" s="108"/>
      <c r="O149" s="101">
        <f>+L149+M149-N149</f>
        <v>0</v>
      </c>
      <c r="P149" s="108"/>
      <c r="Q149" s="108"/>
      <c r="R149" s="108"/>
      <c r="S149" s="108"/>
      <c r="T149" s="108"/>
      <c r="U149" s="108"/>
      <c r="V149" s="108"/>
      <c r="W149" s="108">
        <f t="shared" si="60"/>
        <v>0</v>
      </c>
      <c r="X149" s="103"/>
      <c r="Y149" s="103"/>
      <c r="Z149" s="40">
        <f t="shared" si="61"/>
        <v>0</v>
      </c>
    </row>
    <row r="150" spans="1:26" ht="24" hidden="1" thickTop="1" thickBot="1" x14ac:dyDescent="0.3">
      <c r="A150" s="105">
        <v>1</v>
      </c>
      <c r="B150" s="106" t="s">
        <v>129</v>
      </c>
      <c r="C150" s="106" t="s">
        <v>129</v>
      </c>
      <c r="D150" s="106" t="s">
        <v>144</v>
      </c>
      <c r="E150" s="106" t="s">
        <v>156</v>
      </c>
      <c r="F150" s="106" t="s">
        <v>245</v>
      </c>
      <c r="G150" s="106" t="s">
        <v>249</v>
      </c>
      <c r="H150" s="106" t="s">
        <v>140</v>
      </c>
      <c r="I150" s="106"/>
      <c r="J150" s="106"/>
      <c r="K150" s="107" t="s">
        <v>300</v>
      </c>
      <c r="L150" s="108"/>
      <c r="M150" s="108"/>
      <c r="N150" s="108"/>
      <c r="O150" s="101">
        <f>+L150+M150-N150</f>
        <v>0</v>
      </c>
      <c r="P150" s="108"/>
      <c r="Q150" s="108"/>
      <c r="R150" s="108"/>
      <c r="S150" s="108"/>
      <c r="T150" s="108"/>
      <c r="U150" s="108"/>
      <c r="V150" s="108"/>
      <c r="W150" s="108">
        <f t="shared" si="60"/>
        <v>0</v>
      </c>
      <c r="X150" s="103"/>
      <c r="Y150" s="103"/>
      <c r="Z150" s="40">
        <f t="shared" si="61"/>
        <v>0</v>
      </c>
    </row>
    <row r="151" spans="1:26" ht="16.5" hidden="1" thickTop="1" thickBot="1" x14ac:dyDescent="0.3">
      <c r="A151" s="105">
        <v>1</v>
      </c>
      <c r="B151" s="106" t="s">
        <v>129</v>
      </c>
      <c r="C151" s="106" t="s">
        <v>129</v>
      </c>
      <c r="D151" s="106" t="s">
        <v>144</v>
      </c>
      <c r="E151" s="106" t="s">
        <v>156</v>
      </c>
      <c r="F151" s="106" t="s">
        <v>245</v>
      </c>
      <c r="G151" s="106" t="s">
        <v>133</v>
      </c>
      <c r="H151" s="106"/>
      <c r="I151" s="106"/>
      <c r="J151" s="106"/>
      <c r="K151" s="107" t="s">
        <v>254</v>
      </c>
      <c r="L151" s="108">
        <f>SUM(L152:L154)</f>
        <v>0</v>
      </c>
      <c r="M151" s="108">
        <f t="shared" ref="M151:V151" si="64">SUM(M152:M154)</f>
        <v>0</v>
      </c>
      <c r="N151" s="108">
        <f t="shared" si="64"/>
        <v>0</v>
      </c>
      <c r="O151" s="108">
        <f t="shared" si="64"/>
        <v>0</v>
      </c>
      <c r="P151" s="108">
        <f t="shared" si="64"/>
        <v>0</v>
      </c>
      <c r="Q151" s="108">
        <f t="shared" si="64"/>
        <v>0</v>
      </c>
      <c r="R151" s="108">
        <f t="shared" si="64"/>
        <v>0</v>
      </c>
      <c r="S151" s="108">
        <f t="shared" si="64"/>
        <v>0</v>
      </c>
      <c r="T151" s="108">
        <f t="shared" si="64"/>
        <v>0</v>
      </c>
      <c r="U151" s="108">
        <f t="shared" si="64"/>
        <v>0</v>
      </c>
      <c r="V151" s="108">
        <f t="shared" si="64"/>
        <v>0</v>
      </c>
      <c r="W151" s="108">
        <f t="shared" si="60"/>
        <v>0</v>
      </c>
      <c r="X151" s="103"/>
      <c r="Y151" s="103"/>
      <c r="Z151" s="40">
        <f t="shared" si="61"/>
        <v>0</v>
      </c>
    </row>
    <row r="152" spans="1:26" ht="16.5" hidden="1" thickTop="1" thickBot="1" x14ac:dyDescent="0.3">
      <c r="A152" s="105">
        <v>1</v>
      </c>
      <c r="B152" s="106" t="s">
        <v>129</v>
      </c>
      <c r="C152" s="106" t="s">
        <v>129</v>
      </c>
      <c r="D152" s="106" t="s">
        <v>144</v>
      </c>
      <c r="E152" s="106" t="s">
        <v>156</v>
      </c>
      <c r="F152" s="106" t="s">
        <v>245</v>
      </c>
      <c r="G152" s="106" t="s">
        <v>133</v>
      </c>
      <c r="H152" s="106" t="s">
        <v>129</v>
      </c>
      <c r="I152" s="106"/>
      <c r="J152" s="106"/>
      <c r="K152" s="107" t="s">
        <v>255</v>
      </c>
      <c r="L152" s="108"/>
      <c r="M152" s="108"/>
      <c r="N152" s="108"/>
      <c r="O152" s="101">
        <f>+L152+M152-N152</f>
        <v>0</v>
      </c>
      <c r="P152" s="108"/>
      <c r="Q152" s="108"/>
      <c r="R152" s="108"/>
      <c r="S152" s="108"/>
      <c r="T152" s="108"/>
      <c r="U152" s="108"/>
      <c r="V152" s="108"/>
      <c r="W152" s="108">
        <f t="shared" si="60"/>
        <v>0</v>
      </c>
      <c r="X152" s="103"/>
      <c r="Y152" s="103"/>
      <c r="Z152" s="40">
        <f t="shared" si="61"/>
        <v>0</v>
      </c>
    </row>
    <row r="153" spans="1:26" ht="16.5" hidden="1" thickTop="1" thickBot="1" x14ac:dyDescent="0.3">
      <c r="A153" s="105">
        <v>1</v>
      </c>
      <c r="B153" s="106" t="s">
        <v>129</v>
      </c>
      <c r="C153" s="106" t="s">
        <v>129</v>
      </c>
      <c r="D153" s="106" t="s">
        <v>144</v>
      </c>
      <c r="E153" s="106" t="s">
        <v>156</v>
      </c>
      <c r="F153" s="106" t="s">
        <v>245</v>
      </c>
      <c r="G153" s="106" t="s">
        <v>133</v>
      </c>
      <c r="H153" s="106" t="s">
        <v>140</v>
      </c>
      <c r="I153" s="106"/>
      <c r="J153" s="106"/>
      <c r="K153" s="107" t="s">
        <v>256</v>
      </c>
      <c r="L153" s="108"/>
      <c r="M153" s="108"/>
      <c r="N153" s="108"/>
      <c r="O153" s="101">
        <f>+L153+M153-N153</f>
        <v>0</v>
      </c>
      <c r="P153" s="108"/>
      <c r="Q153" s="108"/>
      <c r="R153" s="108"/>
      <c r="S153" s="108"/>
      <c r="T153" s="108"/>
      <c r="U153" s="108"/>
      <c r="V153" s="108"/>
      <c r="W153" s="108">
        <f t="shared" si="60"/>
        <v>0</v>
      </c>
      <c r="X153" s="103"/>
      <c r="Y153" s="103"/>
      <c r="Z153" s="40">
        <f t="shared" si="61"/>
        <v>0</v>
      </c>
    </row>
    <row r="154" spans="1:26" ht="24" hidden="1" thickTop="1" thickBot="1" x14ac:dyDescent="0.3">
      <c r="A154" s="105">
        <v>1</v>
      </c>
      <c r="B154" s="106" t="s">
        <v>129</v>
      </c>
      <c r="C154" s="106" t="s">
        <v>129</v>
      </c>
      <c r="D154" s="106" t="s">
        <v>144</v>
      </c>
      <c r="E154" s="106" t="s">
        <v>156</v>
      </c>
      <c r="F154" s="106" t="s">
        <v>245</v>
      </c>
      <c r="G154" s="106" t="s">
        <v>133</v>
      </c>
      <c r="H154" s="106" t="s">
        <v>142</v>
      </c>
      <c r="I154" s="106"/>
      <c r="J154" s="106"/>
      <c r="K154" s="107" t="s">
        <v>257</v>
      </c>
      <c r="L154" s="108"/>
      <c r="M154" s="108"/>
      <c r="N154" s="108"/>
      <c r="O154" s="101">
        <f>+L154+M154-N154</f>
        <v>0</v>
      </c>
      <c r="P154" s="108"/>
      <c r="Q154" s="108"/>
      <c r="R154" s="108"/>
      <c r="S154" s="108"/>
      <c r="T154" s="108"/>
      <c r="U154" s="108"/>
      <c r="V154" s="108"/>
      <c r="W154" s="108">
        <f t="shared" si="60"/>
        <v>0</v>
      </c>
      <c r="X154" s="103"/>
      <c r="Y154" s="103"/>
      <c r="Z154" s="40">
        <f t="shared" si="61"/>
        <v>0</v>
      </c>
    </row>
    <row r="155" spans="1:26" ht="24" hidden="1" thickTop="1" thickBot="1" x14ac:dyDescent="0.3">
      <c r="A155" s="105">
        <v>1</v>
      </c>
      <c r="B155" s="106" t="s">
        <v>129</v>
      </c>
      <c r="C155" s="106" t="s">
        <v>129</v>
      </c>
      <c r="D155" s="106" t="s">
        <v>144</v>
      </c>
      <c r="E155" s="106" t="s">
        <v>156</v>
      </c>
      <c r="F155" s="106" t="s">
        <v>245</v>
      </c>
      <c r="G155" s="106" t="s">
        <v>144</v>
      </c>
      <c r="H155" s="106"/>
      <c r="I155" s="106"/>
      <c r="J155" s="106"/>
      <c r="K155" s="107" t="s">
        <v>258</v>
      </c>
      <c r="L155" s="108">
        <f>SUM(L156:L158)</f>
        <v>0</v>
      </c>
      <c r="M155" s="108">
        <f t="shared" ref="M155:V155" si="65">SUM(M156:M158)</f>
        <v>0</v>
      </c>
      <c r="N155" s="108">
        <f t="shared" si="65"/>
        <v>0</v>
      </c>
      <c r="O155" s="108">
        <f t="shared" si="65"/>
        <v>0</v>
      </c>
      <c r="P155" s="108">
        <f t="shared" si="65"/>
        <v>0</v>
      </c>
      <c r="Q155" s="108">
        <f t="shared" si="65"/>
        <v>0</v>
      </c>
      <c r="R155" s="108">
        <f t="shared" si="65"/>
        <v>0</v>
      </c>
      <c r="S155" s="108">
        <f t="shared" si="65"/>
        <v>0</v>
      </c>
      <c r="T155" s="108">
        <f t="shared" si="65"/>
        <v>0</v>
      </c>
      <c r="U155" s="108">
        <f t="shared" si="65"/>
        <v>0</v>
      </c>
      <c r="V155" s="108">
        <f t="shared" si="65"/>
        <v>0</v>
      </c>
      <c r="W155" s="108">
        <f t="shared" si="60"/>
        <v>0</v>
      </c>
      <c r="X155" s="103"/>
      <c r="Y155" s="103"/>
      <c r="Z155" s="40">
        <f t="shared" si="61"/>
        <v>0</v>
      </c>
    </row>
    <row r="156" spans="1:26" ht="24" hidden="1" thickTop="1" thickBot="1" x14ac:dyDescent="0.3">
      <c r="A156" s="105">
        <v>1</v>
      </c>
      <c r="B156" s="106" t="s">
        <v>129</v>
      </c>
      <c r="C156" s="106" t="s">
        <v>129</v>
      </c>
      <c r="D156" s="106" t="s">
        <v>144</v>
      </c>
      <c r="E156" s="106" t="s">
        <v>156</v>
      </c>
      <c r="F156" s="106" t="s">
        <v>245</v>
      </c>
      <c r="G156" s="106" t="s">
        <v>144</v>
      </c>
      <c r="H156" s="106" t="s">
        <v>129</v>
      </c>
      <c r="I156" s="106"/>
      <c r="J156" s="106"/>
      <c r="K156" s="107" t="s">
        <v>259</v>
      </c>
      <c r="L156" s="108"/>
      <c r="M156" s="108"/>
      <c r="N156" s="108"/>
      <c r="O156" s="101">
        <f>+L156+M156-N156</f>
        <v>0</v>
      </c>
      <c r="P156" s="108"/>
      <c r="Q156" s="108"/>
      <c r="R156" s="108"/>
      <c r="S156" s="108"/>
      <c r="T156" s="108"/>
      <c r="U156" s="108"/>
      <c r="V156" s="108"/>
      <c r="W156" s="108">
        <f t="shared" si="60"/>
        <v>0</v>
      </c>
      <c r="X156" s="103"/>
      <c r="Y156" s="103"/>
      <c r="Z156" s="40">
        <f t="shared" si="61"/>
        <v>0</v>
      </c>
    </row>
    <row r="157" spans="1:26" ht="24" hidden="1" thickTop="1" thickBot="1" x14ac:dyDescent="0.3">
      <c r="A157" s="105">
        <v>1</v>
      </c>
      <c r="B157" s="106" t="s">
        <v>129</v>
      </c>
      <c r="C157" s="106" t="s">
        <v>129</v>
      </c>
      <c r="D157" s="106" t="s">
        <v>144</v>
      </c>
      <c r="E157" s="106" t="s">
        <v>156</v>
      </c>
      <c r="F157" s="106" t="s">
        <v>245</v>
      </c>
      <c r="G157" s="106" t="s">
        <v>144</v>
      </c>
      <c r="H157" s="106" t="s">
        <v>140</v>
      </c>
      <c r="I157" s="106"/>
      <c r="J157" s="106"/>
      <c r="K157" s="107" t="s">
        <v>260</v>
      </c>
      <c r="L157" s="108"/>
      <c r="M157" s="108"/>
      <c r="N157" s="108"/>
      <c r="O157" s="101">
        <f>+L157+M157-N157</f>
        <v>0</v>
      </c>
      <c r="P157" s="108"/>
      <c r="Q157" s="108"/>
      <c r="R157" s="108"/>
      <c r="S157" s="108"/>
      <c r="T157" s="108"/>
      <c r="U157" s="108"/>
      <c r="V157" s="108"/>
      <c r="W157" s="108">
        <f t="shared" si="60"/>
        <v>0</v>
      </c>
      <c r="X157" s="103"/>
      <c r="Y157" s="103"/>
      <c r="Z157" s="40">
        <f t="shared" si="61"/>
        <v>0</v>
      </c>
    </row>
    <row r="158" spans="1:26" ht="24" hidden="1" thickTop="1" thickBot="1" x14ac:dyDescent="0.3">
      <c r="A158" s="105">
        <v>1</v>
      </c>
      <c r="B158" s="106" t="s">
        <v>129</v>
      </c>
      <c r="C158" s="106" t="s">
        <v>129</v>
      </c>
      <c r="D158" s="106" t="s">
        <v>144</v>
      </c>
      <c r="E158" s="106" t="s">
        <v>156</v>
      </c>
      <c r="F158" s="106" t="s">
        <v>245</v>
      </c>
      <c r="G158" s="106" t="s">
        <v>144</v>
      </c>
      <c r="H158" s="106" t="s">
        <v>142</v>
      </c>
      <c r="I158" s="106"/>
      <c r="J158" s="106"/>
      <c r="K158" s="107" t="s">
        <v>261</v>
      </c>
      <c r="L158" s="108"/>
      <c r="M158" s="108"/>
      <c r="N158" s="108"/>
      <c r="O158" s="101">
        <f>+L158+M158-N158</f>
        <v>0</v>
      </c>
      <c r="P158" s="108"/>
      <c r="Q158" s="108"/>
      <c r="R158" s="108"/>
      <c r="S158" s="108"/>
      <c r="T158" s="108"/>
      <c r="U158" s="108"/>
      <c r="V158" s="108"/>
      <c r="W158" s="108">
        <f t="shared" si="60"/>
        <v>0</v>
      </c>
      <c r="X158" s="103"/>
      <c r="Y158" s="103"/>
      <c r="Z158" s="40">
        <f t="shared" si="61"/>
        <v>0</v>
      </c>
    </row>
    <row r="159" spans="1:26" ht="24" hidden="1" thickTop="1" thickBot="1" x14ac:dyDescent="0.3">
      <c r="A159" s="105">
        <v>1</v>
      </c>
      <c r="B159" s="106" t="s">
        <v>129</v>
      </c>
      <c r="C159" s="106" t="s">
        <v>129</v>
      </c>
      <c r="D159" s="106" t="s">
        <v>144</v>
      </c>
      <c r="E159" s="106" t="s">
        <v>156</v>
      </c>
      <c r="F159" s="106" t="s">
        <v>245</v>
      </c>
      <c r="G159" s="106" t="s">
        <v>218</v>
      </c>
      <c r="H159" s="106"/>
      <c r="I159" s="106"/>
      <c r="J159" s="106"/>
      <c r="K159" s="107" t="s">
        <v>262</v>
      </c>
      <c r="L159" s="108">
        <f>SUM(L160:L162)</f>
        <v>0</v>
      </c>
      <c r="M159" s="108">
        <f t="shared" ref="M159:V159" si="66">SUM(M160:M162)</f>
        <v>0</v>
      </c>
      <c r="N159" s="108">
        <f t="shared" si="66"/>
        <v>0</v>
      </c>
      <c r="O159" s="108">
        <f t="shared" si="66"/>
        <v>0</v>
      </c>
      <c r="P159" s="108">
        <f t="shared" si="66"/>
        <v>0</v>
      </c>
      <c r="Q159" s="108">
        <f t="shared" si="66"/>
        <v>0</v>
      </c>
      <c r="R159" s="108">
        <f t="shared" si="66"/>
        <v>0</v>
      </c>
      <c r="S159" s="108">
        <f t="shared" si="66"/>
        <v>0</v>
      </c>
      <c r="T159" s="108">
        <f t="shared" si="66"/>
        <v>0</v>
      </c>
      <c r="U159" s="108">
        <f t="shared" si="66"/>
        <v>0</v>
      </c>
      <c r="V159" s="108">
        <f t="shared" si="66"/>
        <v>0</v>
      </c>
      <c r="W159" s="108">
        <f t="shared" si="60"/>
        <v>0</v>
      </c>
      <c r="X159" s="103"/>
      <c r="Y159" s="103"/>
      <c r="Z159" s="40">
        <f t="shared" si="61"/>
        <v>0</v>
      </c>
    </row>
    <row r="160" spans="1:26" ht="24" hidden="1" thickTop="1" thickBot="1" x14ac:dyDescent="0.3">
      <c r="A160" s="105">
        <v>1</v>
      </c>
      <c r="B160" s="106" t="s">
        <v>129</v>
      </c>
      <c r="C160" s="106" t="s">
        <v>129</v>
      </c>
      <c r="D160" s="106" t="s">
        <v>144</v>
      </c>
      <c r="E160" s="106" t="s">
        <v>156</v>
      </c>
      <c r="F160" s="106" t="s">
        <v>245</v>
      </c>
      <c r="G160" s="106" t="s">
        <v>218</v>
      </c>
      <c r="H160" s="106" t="s">
        <v>129</v>
      </c>
      <c r="I160" s="106"/>
      <c r="J160" s="106"/>
      <c r="K160" s="107" t="s">
        <v>263</v>
      </c>
      <c r="L160" s="108"/>
      <c r="M160" s="108"/>
      <c r="N160" s="108"/>
      <c r="O160" s="101">
        <f>+L160+M160-N160</f>
        <v>0</v>
      </c>
      <c r="P160" s="108"/>
      <c r="Q160" s="108"/>
      <c r="R160" s="108"/>
      <c r="S160" s="108"/>
      <c r="T160" s="108"/>
      <c r="U160" s="108"/>
      <c r="V160" s="108"/>
      <c r="W160" s="108">
        <f t="shared" si="60"/>
        <v>0</v>
      </c>
      <c r="X160" s="103"/>
      <c r="Y160" s="103"/>
      <c r="Z160" s="40">
        <f t="shared" si="61"/>
        <v>0</v>
      </c>
    </row>
    <row r="161" spans="1:26" ht="24" hidden="1" thickTop="1" thickBot="1" x14ac:dyDescent="0.3">
      <c r="A161" s="105">
        <v>1</v>
      </c>
      <c r="B161" s="106" t="s">
        <v>129</v>
      </c>
      <c r="C161" s="106" t="s">
        <v>129</v>
      </c>
      <c r="D161" s="106" t="s">
        <v>144</v>
      </c>
      <c r="E161" s="106" t="s">
        <v>156</v>
      </c>
      <c r="F161" s="106" t="s">
        <v>245</v>
      </c>
      <c r="G161" s="106" t="s">
        <v>218</v>
      </c>
      <c r="H161" s="106" t="s">
        <v>140</v>
      </c>
      <c r="I161" s="106"/>
      <c r="J161" s="106"/>
      <c r="K161" s="107" t="s">
        <v>264</v>
      </c>
      <c r="L161" s="108"/>
      <c r="M161" s="108"/>
      <c r="N161" s="108"/>
      <c r="O161" s="101">
        <f>+L161+M161-N161</f>
        <v>0</v>
      </c>
      <c r="P161" s="108"/>
      <c r="Q161" s="108"/>
      <c r="R161" s="108"/>
      <c r="S161" s="108"/>
      <c r="T161" s="108"/>
      <c r="U161" s="108"/>
      <c r="V161" s="108"/>
      <c r="W161" s="108">
        <f t="shared" si="60"/>
        <v>0</v>
      </c>
      <c r="X161" s="103"/>
      <c r="Y161" s="103"/>
      <c r="Z161" s="40">
        <f t="shared" si="61"/>
        <v>0</v>
      </c>
    </row>
    <row r="162" spans="1:26" ht="24" hidden="1" thickTop="1" thickBot="1" x14ac:dyDescent="0.3">
      <c r="A162" s="105">
        <v>1</v>
      </c>
      <c r="B162" s="106" t="s">
        <v>129</v>
      </c>
      <c r="C162" s="106" t="s">
        <v>129</v>
      </c>
      <c r="D162" s="106" t="s">
        <v>144</v>
      </c>
      <c r="E162" s="106" t="s">
        <v>156</v>
      </c>
      <c r="F162" s="106" t="s">
        <v>245</v>
      </c>
      <c r="G162" s="106" t="s">
        <v>218</v>
      </c>
      <c r="H162" s="106" t="s">
        <v>142</v>
      </c>
      <c r="I162" s="106"/>
      <c r="J162" s="106"/>
      <c r="K162" s="107" t="s">
        <v>265</v>
      </c>
      <c r="L162" s="108"/>
      <c r="M162" s="108"/>
      <c r="N162" s="108"/>
      <c r="O162" s="101">
        <f>+L162+M162-N162</f>
        <v>0</v>
      </c>
      <c r="P162" s="108"/>
      <c r="Q162" s="108"/>
      <c r="R162" s="108"/>
      <c r="S162" s="108"/>
      <c r="T162" s="108"/>
      <c r="U162" s="108"/>
      <c r="V162" s="108"/>
      <c r="W162" s="108">
        <f t="shared" si="60"/>
        <v>0</v>
      </c>
      <c r="X162" s="103"/>
      <c r="Y162" s="103"/>
      <c r="Z162" s="40">
        <f t="shared" si="61"/>
        <v>0</v>
      </c>
    </row>
    <row r="163" spans="1:26" ht="16.5" hidden="1" thickTop="1" thickBot="1" x14ac:dyDescent="0.3">
      <c r="A163" s="105">
        <v>1</v>
      </c>
      <c r="B163" s="106" t="s">
        <v>129</v>
      </c>
      <c r="C163" s="106" t="s">
        <v>129</v>
      </c>
      <c r="D163" s="106" t="s">
        <v>144</v>
      </c>
      <c r="E163" s="106" t="s">
        <v>156</v>
      </c>
      <c r="F163" s="106" t="s">
        <v>245</v>
      </c>
      <c r="G163" s="106" t="s">
        <v>226</v>
      </c>
      <c r="H163" s="106"/>
      <c r="I163" s="106"/>
      <c r="J163" s="106"/>
      <c r="K163" s="107" t="s">
        <v>266</v>
      </c>
      <c r="L163" s="108">
        <f>SUM(L164:L166)</f>
        <v>0</v>
      </c>
      <c r="M163" s="108">
        <f t="shared" ref="M163:V163" si="67">SUM(M164:M166)</f>
        <v>0</v>
      </c>
      <c r="N163" s="108">
        <f t="shared" si="67"/>
        <v>0</v>
      </c>
      <c r="O163" s="108">
        <f t="shared" si="67"/>
        <v>0</v>
      </c>
      <c r="P163" s="108">
        <f t="shared" si="67"/>
        <v>0</v>
      </c>
      <c r="Q163" s="108">
        <f t="shared" si="67"/>
        <v>0</v>
      </c>
      <c r="R163" s="108">
        <f t="shared" si="67"/>
        <v>0</v>
      </c>
      <c r="S163" s="108">
        <f t="shared" si="67"/>
        <v>0</v>
      </c>
      <c r="T163" s="108">
        <f t="shared" si="67"/>
        <v>0</v>
      </c>
      <c r="U163" s="108">
        <f t="shared" si="67"/>
        <v>0</v>
      </c>
      <c r="V163" s="108">
        <f t="shared" si="67"/>
        <v>0</v>
      </c>
      <c r="W163" s="108">
        <f t="shared" si="60"/>
        <v>0</v>
      </c>
      <c r="X163" s="103"/>
      <c r="Y163" s="103"/>
      <c r="Z163" s="40">
        <f t="shared" si="61"/>
        <v>0</v>
      </c>
    </row>
    <row r="164" spans="1:26" ht="16.5" hidden="1" thickTop="1" thickBot="1" x14ac:dyDescent="0.3">
      <c r="A164" s="105">
        <v>1</v>
      </c>
      <c r="B164" s="106" t="s">
        <v>129</v>
      </c>
      <c r="C164" s="106" t="s">
        <v>129</v>
      </c>
      <c r="D164" s="106" t="s">
        <v>144</v>
      </c>
      <c r="E164" s="106" t="s">
        <v>156</v>
      </c>
      <c r="F164" s="106" t="s">
        <v>245</v>
      </c>
      <c r="G164" s="106" t="s">
        <v>226</v>
      </c>
      <c r="H164" s="106" t="s">
        <v>129</v>
      </c>
      <c r="I164" s="106"/>
      <c r="J164" s="106"/>
      <c r="K164" s="107" t="s">
        <v>267</v>
      </c>
      <c r="L164" s="108"/>
      <c r="M164" s="108"/>
      <c r="N164" s="108"/>
      <c r="O164" s="101">
        <f>+L164+M164-N164</f>
        <v>0</v>
      </c>
      <c r="P164" s="108"/>
      <c r="Q164" s="108"/>
      <c r="R164" s="108"/>
      <c r="S164" s="108"/>
      <c r="T164" s="108"/>
      <c r="U164" s="108"/>
      <c r="V164" s="108"/>
      <c r="W164" s="108">
        <f t="shared" si="60"/>
        <v>0</v>
      </c>
      <c r="X164" s="103"/>
      <c r="Y164" s="103"/>
      <c r="Z164" s="40">
        <f t="shared" si="61"/>
        <v>0</v>
      </c>
    </row>
    <row r="165" spans="1:26" ht="24" hidden="1" thickTop="1" thickBot="1" x14ac:dyDescent="0.3">
      <c r="A165" s="105">
        <v>1</v>
      </c>
      <c r="B165" s="106" t="s">
        <v>129</v>
      </c>
      <c r="C165" s="106" t="s">
        <v>129</v>
      </c>
      <c r="D165" s="106" t="s">
        <v>144</v>
      </c>
      <c r="E165" s="106" t="s">
        <v>156</v>
      </c>
      <c r="F165" s="106" t="s">
        <v>245</v>
      </c>
      <c r="G165" s="106" t="s">
        <v>226</v>
      </c>
      <c r="H165" s="106" t="s">
        <v>140</v>
      </c>
      <c r="I165" s="106"/>
      <c r="J165" s="106"/>
      <c r="K165" s="107" t="s">
        <v>268</v>
      </c>
      <c r="L165" s="108"/>
      <c r="M165" s="108"/>
      <c r="N165" s="108"/>
      <c r="O165" s="101">
        <f>+L165+M165-N165</f>
        <v>0</v>
      </c>
      <c r="P165" s="108"/>
      <c r="Q165" s="108"/>
      <c r="R165" s="108"/>
      <c r="S165" s="108"/>
      <c r="T165" s="108"/>
      <c r="U165" s="108"/>
      <c r="V165" s="108"/>
      <c r="W165" s="108">
        <f t="shared" si="60"/>
        <v>0</v>
      </c>
      <c r="X165" s="103"/>
      <c r="Y165" s="103"/>
      <c r="Z165" s="40">
        <f t="shared" si="61"/>
        <v>0</v>
      </c>
    </row>
    <row r="166" spans="1:26" ht="24" hidden="1" thickTop="1" thickBot="1" x14ac:dyDescent="0.3">
      <c r="A166" s="105">
        <v>1</v>
      </c>
      <c r="B166" s="106" t="s">
        <v>129</v>
      </c>
      <c r="C166" s="106" t="s">
        <v>129</v>
      </c>
      <c r="D166" s="106" t="s">
        <v>144</v>
      </c>
      <c r="E166" s="106" t="s">
        <v>156</v>
      </c>
      <c r="F166" s="106" t="s">
        <v>245</v>
      </c>
      <c r="G166" s="106" t="s">
        <v>226</v>
      </c>
      <c r="H166" s="106" t="s">
        <v>142</v>
      </c>
      <c r="I166" s="106"/>
      <c r="J166" s="106"/>
      <c r="K166" s="107" t="s">
        <v>269</v>
      </c>
      <c r="L166" s="108"/>
      <c r="M166" s="108"/>
      <c r="N166" s="108"/>
      <c r="O166" s="101">
        <f>+L166+M166-N166</f>
        <v>0</v>
      </c>
      <c r="P166" s="108"/>
      <c r="Q166" s="108"/>
      <c r="R166" s="108"/>
      <c r="S166" s="108"/>
      <c r="T166" s="108"/>
      <c r="U166" s="108"/>
      <c r="V166" s="108"/>
      <c r="W166" s="108">
        <f t="shared" si="60"/>
        <v>0</v>
      </c>
      <c r="X166" s="103"/>
      <c r="Y166" s="103"/>
      <c r="Z166" s="40">
        <f t="shared" si="61"/>
        <v>0</v>
      </c>
    </row>
    <row r="167" spans="1:26" ht="16.5" hidden="1" thickTop="1" thickBot="1" x14ac:dyDescent="0.3">
      <c r="A167" s="105">
        <v>1</v>
      </c>
      <c r="B167" s="106" t="s">
        <v>129</v>
      </c>
      <c r="C167" s="106" t="s">
        <v>129</v>
      </c>
      <c r="D167" s="106" t="s">
        <v>144</v>
      </c>
      <c r="E167" s="106" t="s">
        <v>156</v>
      </c>
      <c r="F167" s="106" t="s">
        <v>245</v>
      </c>
      <c r="G167" s="106" t="s">
        <v>156</v>
      </c>
      <c r="H167" s="106"/>
      <c r="I167" s="106"/>
      <c r="J167" s="106"/>
      <c r="K167" s="107" t="s">
        <v>270</v>
      </c>
      <c r="L167" s="108">
        <f>SUM(L168:L170)</f>
        <v>0</v>
      </c>
      <c r="M167" s="108">
        <f t="shared" ref="M167:V167" si="68">SUM(M168:M170)</f>
        <v>0</v>
      </c>
      <c r="N167" s="108">
        <f t="shared" si="68"/>
        <v>0</v>
      </c>
      <c r="O167" s="108">
        <f t="shared" si="68"/>
        <v>0</v>
      </c>
      <c r="P167" s="108">
        <f t="shared" si="68"/>
        <v>0</v>
      </c>
      <c r="Q167" s="108">
        <f t="shared" si="68"/>
        <v>0</v>
      </c>
      <c r="R167" s="108">
        <f t="shared" si="68"/>
        <v>0</v>
      </c>
      <c r="S167" s="108">
        <f t="shared" si="68"/>
        <v>0</v>
      </c>
      <c r="T167" s="108">
        <f t="shared" si="68"/>
        <v>0</v>
      </c>
      <c r="U167" s="108">
        <f t="shared" si="68"/>
        <v>0</v>
      </c>
      <c r="V167" s="108">
        <f t="shared" si="68"/>
        <v>0</v>
      </c>
      <c r="W167" s="108">
        <f t="shared" si="60"/>
        <v>0</v>
      </c>
      <c r="X167" s="103"/>
      <c r="Y167" s="103"/>
      <c r="Z167" s="40">
        <f t="shared" si="61"/>
        <v>0</v>
      </c>
    </row>
    <row r="168" spans="1:26" ht="16.5" hidden="1" thickTop="1" thickBot="1" x14ac:dyDescent="0.3">
      <c r="A168" s="105">
        <v>1</v>
      </c>
      <c r="B168" s="106" t="s">
        <v>129</v>
      </c>
      <c r="C168" s="106" t="s">
        <v>129</v>
      </c>
      <c r="D168" s="106" t="s">
        <v>144</v>
      </c>
      <c r="E168" s="106" t="s">
        <v>156</v>
      </c>
      <c r="F168" s="106" t="s">
        <v>245</v>
      </c>
      <c r="G168" s="106" t="s">
        <v>156</v>
      </c>
      <c r="H168" s="106" t="s">
        <v>129</v>
      </c>
      <c r="I168" s="106"/>
      <c r="J168" s="106"/>
      <c r="K168" s="107" t="s">
        <v>271</v>
      </c>
      <c r="L168" s="108"/>
      <c r="M168" s="108"/>
      <c r="N168" s="108"/>
      <c r="O168" s="101">
        <f>+L168+M168-N168</f>
        <v>0</v>
      </c>
      <c r="P168" s="108"/>
      <c r="Q168" s="108"/>
      <c r="R168" s="108"/>
      <c r="S168" s="108"/>
      <c r="T168" s="108"/>
      <c r="U168" s="108"/>
      <c r="V168" s="108"/>
      <c r="W168" s="108">
        <f t="shared" si="60"/>
        <v>0</v>
      </c>
      <c r="X168" s="103"/>
      <c r="Y168" s="103"/>
      <c r="Z168" s="40">
        <f t="shared" si="61"/>
        <v>0</v>
      </c>
    </row>
    <row r="169" spans="1:26" ht="16.5" hidden="1" thickTop="1" thickBot="1" x14ac:dyDescent="0.3">
      <c r="A169" s="105">
        <v>1</v>
      </c>
      <c r="B169" s="106" t="s">
        <v>129</v>
      </c>
      <c r="C169" s="106" t="s">
        <v>129</v>
      </c>
      <c r="D169" s="106" t="s">
        <v>144</v>
      </c>
      <c r="E169" s="106" t="s">
        <v>156</v>
      </c>
      <c r="F169" s="106" t="s">
        <v>245</v>
      </c>
      <c r="G169" s="106" t="s">
        <v>156</v>
      </c>
      <c r="H169" s="106" t="s">
        <v>140</v>
      </c>
      <c r="I169" s="106"/>
      <c r="J169" s="106"/>
      <c r="K169" s="107" t="s">
        <v>272</v>
      </c>
      <c r="L169" s="108"/>
      <c r="M169" s="108"/>
      <c r="N169" s="108"/>
      <c r="O169" s="101">
        <f>+L169+M169-N169</f>
        <v>0</v>
      </c>
      <c r="P169" s="108"/>
      <c r="Q169" s="108"/>
      <c r="R169" s="108"/>
      <c r="S169" s="108"/>
      <c r="T169" s="108"/>
      <c r="U169" s="108"/>
      <c r="V169" s="108"/>
      <c r="W169" s="108">
        <f t="shared" si="60"/>
        <v>0</v>
      </c>
      <c r="X169" s="103"/>
      <c r="Y169" s="103"/>
      <c r="Z169" s="40">
        <f t="shared" si="61"/>
        <v>0</v>
      </c>
    </row>
    <row r="170" spans="1:26" ht="16.5" hidden="1" thickTop="1" thickBot="1" x14ac:dyDescent="0.3">
      <c r="A170" s="105">
        <v>1</v>
      </c>
      <c r="B170" s="106" t="s">
        <v>129</v>
      </c>
      <c r="C170" s="106" t="s">
        <v>129</v>
      </c>
      <c r="D170" s="106" t="s">
        <v>144</v>
      </c>
      <c r="E170" s="106" t="s">
        <v>156</v>
      </c>
      <c r="F170" s="106" t="s">
        <v>245</v>
      </c>
      <c r="G170" s="106" t="s">
        <v>156</v>
      </c>
      <c r="H170" s="106" t="s">
        <v>142</v>
      </c>
      <c r="I170" s="106"/>
      <c r="J170" s="106"/>
      <c r="K170" s="107" t="s">
        <v>273</v>
      </c>
      <c r="L170" s="108"/>
      <c r="M170" s="108"/>
      <c r="N170" s="108"/>
      <c r="O170" s="101">
        <f>+L170+M170-N170</f>
        <v>0</v>
      </c>
      <c r="P170" s="108"/>
      <c r="Q170" s="108"/>
      <c r="R170" s="108"/>
      <c r="S170" s="108"/>
      <c r="T170" s="108"/>
      <c r="U170" s="108"/>
      <c r="V170" s="108"/>
      <c r="W170" s="108">
        <f t="shared" si="60"/>
        <v>0</v>
      </c>
      <c r="X170" s="103"/>
      <c r="Y170" s="103"/>
      <c r="Z170" s="40">
        <f t="shared" si="61"/>
        <v>0</v>
      </c>
    </row>
    <row r="171" spans="1:26" ht="35.25" hidden="1" thickTop="1" thickBot="1" x14ac:dyDescent="0.3">
      <c r="A171" s="105">
        <v>1</v>
      </c>
      <c r="B171" s="106" t="s">
        <v>129</v>
      </c>
      <c r="C171" s="106" t="s">
        <v>129</v>
      </c>
      <c r="D171" s="106" t="s">
        <v>144</v>
      </c>
      <c r="E171" s="106" t="s">
        <v>156</v>
      </c>
      <c r="F171" s="106" t="s">
        <v>245</v>
      </c>
      <c r="G171" s="106" t="s">
        <v>274</v>
      </c>
      <c r="H171" s="106"/>
      <c r="I171" s="106"/>
      <c r="J171" s="106"/>
      <c r="K171" s="107" t="s">
        <v>275</v>
      </c>
      <c r="L171" s="108">
        <f>SUM(L172:L174)</f>
        <v>0</v>
      </c>
      <c r="M171" s="108">
        <f t="shared" ref="M171:V171" si="69">SUM(M172:M174)</f>
        <v>0</v>
      </c>
      <c r="N171" s="108">
        <f t="shared" si="69"/>
        <v>0</v>
      </c>
      <c r="O171" s="108">
        <f t="shared" si="69"/>
        <v>0</v>
      </c>
      <c r="P171" s="108">
        <f t="shared" si="69"/>
        <v>0</v>
      </c>
      <c r="Q171" s="108">
        <f t="shared" si="69"/>
        <v>0</v>
      </c>
      <c r="R171" s="108">
        <f t="shared" si="69"/>
        <v>0</v>
      </c>
      <c r="S171" s="108">
        <f t="shared" si="69"/>
        <v>0</v>
      </c>
      <c r="T171" s="108">
        <f t="shared" si="69"/>
        <v>0</v>
      </c>
      <c r="U171" s="108">
        <f t="shared" si="69"/>
        <v>0</v>
      </c>
      <c r="V171" s="108">
        <f t="shared" si="69"/>
        <v>0</v>
      </c>
      <c r="W171" s="108">
        <f t="shared" si="60"/>
        <v>0</v>
      </c>
      <c r="X171" s="103"/>
      <c r="Y171" s="103"/>
      <c r="Z171" s="40">
        <f t="shared" si="61"/>
        <v>0</v>
      </c>
    </row>
    <row r="172" spans="1:26" ht="35.25" hidden="1" thickTop="1" thickBot="1" x14ac:dyDescent="0.3">
      <c r="A172" s="105">
        <v>1</v>
      </c>
      <c r="B172" s="106" t="s">
        <v>129</v>
      </c>
      <c r="C172" s="106" t="s">
        <v>129</v>
      </c>
      <c r="D172" s="106" t="s">
        <v>144</v>
      </c>
      <c r="E172" s="106" t="s">
        <v>156</v>
      </c>
      <c r="F172" s="106" t="s">
        <v>245</v>
      </c>
      <c r="G172" s="106" t="s">
        <v>274</v>
      </c>
      <c r="H172" s="106" t="s">
        <v>129</v>
      </c>
      <c r="I172" s="106"/>
      <c r="J172" s="106"/>
      <c r="K172" s="107" t="s">
        <v>301</v>
      </c>
      <c r="L172" s="108"/>
      <c r="M172" s="108"/>
      <c r="N172" s="108"/>
      <c r="O172" s="101">
        <f>+L172+M172-N172</f>
        <v>0</v>
      </c>
      <c r="P172" s="108"/>
      <c r="Q172" s="108"/>
      <c r="R172" s="108"/>
      <c r="S172" s="108"/>
      <c r="T172" s="108"/>
      <c r="U172" s="108"/>
      <c r="V172" s="108"/>
      <c r="W172" s="108">
        <f t="shared" si="60"/>
        <v>0</v>
      </c>
      <c r="X172" s="103"/>
      <c r="Y172" s="103"/>
      <c r="Z172" s="40">
        <f t="shared" si="61"/>
        <v>0</v>
      </c>
    </row>
    <row r="173" spans="1:26" ht="35.25" hidden="1" thickTop="1" thickBot="1" x14ac:dyDescent="0.3">
      <c r="A173" s="105">
        <v>1</v>
      </c>
      <c r="B173" s="106" t="s">
        <v>129</v>
      </c>
      <c r="C173" s="106" t="s">
        <v>129</v>
      </c>
      <c r="D173" s="106" t="s">
        <v>144</v>
      </c>
      <c r="E173" s="106" t="s">
        <v>156</v>
      </c>
      <c r="F173" s="106" t="s">
        <v>245</v>
      </c>
      <c r="G173" s="106" t="s">
        <v>274</v>
      </c>
      <c r="H173" s="106" t="s">
        <v>140</v>
      </c>
      <c r="I173" s="106"/>
      <c r="J173" s="106"/>
      <c r="K173" s="107" t="s">
        <v>277</v>
      </c>
      <c r="L173" s="108"/>
      <c r="M173" s="108"/>
      <c r="N173" s="108"/>
      <c r="O173" s="101">
        <f>+L173+M173-N173</f>
        <v>0</v>
      </c>
      <c r="P173" s="108"/>
      <c r="Q173" s="108"/>
      <c r="R173" s="108"/>
      <c r="S173" s="108"/>
      <c r="T173" s="108"/>
      <c r="U173" s="108"/>
      <c r="V173" s="108"/>
      <c r="W173" s="108">
        <f t="shared" si="60"/>
        <v>0</v>
      </c>
      <c r="X173" s="103"/>
      <c r="Y173" s="103"/>
      <c r="Z173" s="40">
        <f t="shared" si="61"/>
        <v>0</v>
      </c>
    </row>
    <row r="174" spans="1:26" ht="46.5" hidden="1" thickTop="1" thickBot="1" x14ac:dyDescent="0.3">
      <c r="A174" s="105">
        <v>1</v>
      </c>
      <c r="B174" s="106" t="s">
        <v>129</v>
      </c>
      <c r="C174" s="106" t="s">
        <v>129</v>
      </c>
      <c r="D174" s="106" t="s">
        <v>144</v>
      </c>
      <c r="E174" s="106" t="s">
        <v>156</v>
      </c>
      <c r="F174" s="106" t="s">
        <v>245</v>
      </c>
      <c r="G174" s="106" t="s">
        <v>274</v>
      </c>
      <c r="H174" s="106" t="s">
        <v>142</v>
      </c>
      <c r="I174" s="106"/>
      <c r="J174" s="106"/>
      <c r="K174" s="107" t="s">
        <v>278</v>
      </c>
      <c r="L174" s="108"/>
      <c r="M174" s="108"/>
      <c r="N174" s="108"/>
      <c r="O174" s="101">
        <f>+L174+M174-N174</f>
        <v>0</v>
      </c>
      <c r="P174" s="108"/>
      <c r="Q174" s="108"/>
      <c r="R174" s="108"/>
      <c r="S174" s="108"/>
      <c r="T174" s="108"/>
      <c r="U174" s="108"/>
      <c r="V174" s="108"/>
      <c r="W174" s="108">
        <f t="shared" si="60"/>
        <v>0</v>
      </c>
      <c r="X174" s="103"/>
      <c r="Y174" s="103"/>
      <c r="Z174" s="40">
        <f t="shared" si="61"/>
        <v>0</v>
      </c>
    </row>
    <row r="175" spans="1:26" ht="24" hidden="1" thickTop="1" thickBot="1" x14ac:dyDescent="0.3">
      <c r="A175" s="105">
        <v>1</v>
      </c>
      <c r="B175" s="106" t="s">
        <v>129</v>
      </c>
      <c r="C175" s="106" t="s">
        <v>129</v>
      </c>
      <c r="D175" s="106" t="s">
        <v>144</v>
      </c>
      <c r="E175" s="106" t="s">
        <v>156</v>
      </c>
      <c r="F175" s="106" t="s">
        <v>245</v>
      </c>
      <c r="G175" s="106" t="s">
        <v>279</v>
      </c>
      <c r="H175" s="106"/>
      <c r="I175" s="106"/>
      <c r="J175" s="106"/>
      <c r="K175" s="107" t="s">
        <v>280</v>
      </c>
      <c r="L175" s="108">
        <f>SUM(L176:L178)</f>
        <v>0</v>
      </c>
      <c r="M175" s="108">
        <f t="shared" ref="M175:V175" si="70">SUM(M176:M178)</f>
        <v>0</v>
      </c>
      <c r="N175" s="108">
        <f t="shared" si="70"/>
        <v>0</v>
      </c>
      <c r="O175" s="108">
        <f t="shared" si="70"/>
        <v>0</v>
      </c>
      <c r="P175" s="108">
        <f t="shared" si="70"/>
        <v>0</v>
      </c>
      <c r="Q175" s="108">
        <f t="shared" si="70"/>
        <v>0</v>
      </c>
      <c r="R175" s="108">
        <f t="shared" si="70"/>
        <v>0</v>
      </c>
      <c r="S175" s="108">
        <f t="shared" si="70"/>
        <v>0</v>
      </c>
      <c r="T175" s="108">
        <f t="shared" si="70"/>
        <v>0</v>
      </c>
      <c r="U175" s="108">
        <f t="shared" si="70"/>
        <v>0</v>
      </c>
      <c r="V175" s="108">
        <f t="shared" si="70"/>
        <v>0</v>
      </c>
      <c r="W175" s="108">
        <f t="shared" si="60"/>
        <v>0</v>
      </c>
      <c r="X175" s="103"/>
      <c r="Y175" s="103"/>
      <c r="Z175" s="40">
        <f t="shared" si="61"/>
        <v>0</v>
      </c>
    </row>
    <row r="176" spans="1:26" ht="24" hidden="1" thickTop="1" thickBot="1" x14ac:dyDescent="0.3">
      <c r="A176" s="105">
        <v>1</v>
      </c>
      <c r="B176" s="106" t="s">
        <v>129</v>
      </c>
      <c r="C176" s="106" t="s">
        <v>129</v>
      </c>
      <c r="D176" s="106" t="s">
        <v>144</v>
      </c>
      <c r="E176" s="106" t="s">
        <v>156</v>
      </c>
      <c r="F176" s="106" t="s">
        <v>245</v>
      </c>
      <c r="G176" s="106" t="s">
        <v>279</v>
      </c>
      <c r="H176" s="106" t="s">
        <v>129</v>
      </c>
      <c r="I176" s="106"/>
      <c r="J176" s="106"/>
      <c r="K176" s="107" t="s">
        <v>282</v>
      </c>
      <c r="L176" s="108"/>
      <c r="M176" s="108"/>
      <c r="N176" s="108"/>
      <c r="O176" s="101">
        <f>+L176+M176-N176</f>
        <v>0</v>
      </c>
      <c r="P176" s="108"/>
      <c r="Q176" s="108"/>
      <c r="R176" s="108"/>
      <c r="S176" s="108"/>
      <c r="T176" s="108"/>
      <c r="U176" s="108"/>
      <c r="V176" s="108"/>
      <c r="W176" s="108">
        <f t="shared" si="60"/>
        <v>0</v>
      </c>
      <c r="X176" s="103"/>
      <c r="Y176" s="103"/>
      <c r="Z176" s="40">
        <f t="shared" si="61"/>
        <v>0</v>
      </c>
    </row>
    <row r="177" spans="1:26" ht="24" hidden="1" thickTop="1" thickBot="1" x14ac:dyDescent="0.3">
      <c r="A177" s="105">
        <v>1</v>
      </c>
      <c r="B177" s="106" t="s">
        <v>129</v>
      </c>
      <c r="C177" s="106" t="s">
        <v>129</v>
      </c>
      <c r="D177" s="106" t="s">
        <v>144</v>
      </c>
      <c r="E177" s="106" t="s">
        <v>156</v>
      </c>
      <c r="F177" s="106" t="s">
        <v>245</v>
      </c>
      <c r="G177" s="106" t="s">
        <v>279</v>
      </c>
      <c r="H177" s="106" t="s">
        <v>140</v>
      </c>
      <c r="I177" s="106"/>
      <c r="J177" s="106"/>
      <c r="K177" s="107" t="s">
        <v>281</v>
      </c>
      <c r="L177" s="108"/>
      <c r="M177" s="108"/>
      <c r="N177" s="108"/>
      <c r="O177" s="101">
        <f>+L177+M177-N177</f>
        <v>0</v>
      </c>
      <c r="P177" s="108"/>
      <c r="Q177" s="108"/>
      <c r="R177" s="108"/>
      <c r="S177" s="108"/>
      <c r="T177" s="108"/>
      <c r="U177" s="108"/>
      <c r="V177" s="108"/>
      <c r="W177" s="108">
        <f t="shared" si="60"/>
        <v>0</v>
      </c>
      <c r="X177" s="103"/>
      <c r="Y177" s="103"/>
      <c r="Z177" s="40">
        <f t="shared" si="61"/>
        <v>0</v>
      </c>
    </row>
    <row r="178" spans="1:26" ht="35.25" hidden="1" thickTop="1" thickBot="1" x14ac:dyDescent="0.3">
      <c r="A178" s="105">
        <v>1</v>
      </c>
      <c r="B178" s="106" t="s">
        <v>129</v>
      </c>
      <c r="C178" s="106" t="s">
        <v>129</v>
      </c>
      <c r="D178" s="106" t="s">
        <v>144</v>
      </c>
      <c r="E178" s="106" t="s">
        <v>156</v>
      </c>
      <c r="F178" s="106" t="s">
        <v>245</v>
      </c>
      <c r="G178" s="106" t="s">
        <v>279</v>
      </c>
      <c r="H178" s="106" t="s">
        <v>142</v>
      </c>
      <c r="I178" s="106"/>
      <c r="J178" s="106"/>
      <c r="K178" s="107" t="s">
        <v>283</v>
      </c>
      <c r="L178" s="108"/>
      <c r="M178" s="108"/>
      <c r="N178" s="108"/>
      <c r="O178" s="101">
        <f>+L178+M178-N178</f>
        <v>0</v>
      </c>
      <c r="P178" s="108"/>
      <c r="Q178" s="108"/>
      <c r="R178" s="108"/>
      <c r="S178" s="108"/>
      <c r="T178" s="108"/>
      <c r="U178" s="108"/>
      <c r="V178" s="108"/>
      <c r="W178" s="108">
        <f t="shared" si="60"/>
        <v>0</v>
      </c>
      <c r="X178" s="103"/>
      <c r="Y178" s="103"/>
      <c r="Z178" s="40">
        <f t="shared" si="61"/>
        <v>0</v>
      </c>
    </row>
    <row r="179" spans="1:26" ht="24" hidden="1" thickTop="1" thickBot="1" x14ac:dyDescent="0.3">
      <c r="A179" s="105">
        <v>1</v>
      </c>
      <c r="B179" s="106" t="s">
        <v>129</v>
      </c>
      <c r="C179" s="106" t="s">
        <v>129</v>
      </c>
      <c r="D179" s="106" t="s">
        <v>144</v>
      </c>
      <c r="E179" s="106" t="s">
        <v>156</v>
      </c>
      <c r="F179" s="106" t="s">
        <v>245</v>
      </c>
      <c r="G179" s="106" t="s">
        <v>284</v>
      </c>
      <c r="H179" s="106"/>
      <c r="I179" s="106"/>
      <c r="J179" s="106"/>
      <c r="K179" s="107" t="s">
        <v>285</v>
      </c>
      <c r="L179" s="108">
        <f>SUM(L180:L182)</f>
        <v>0</v>
      </c>
      <c r="M179" s="108">
        <f t="shared" ref="M179:V179" si="71">SUM(M180:M182)</f>
        <v>0</v>
      </c>
      <c r="N179" s="108">
        <f t="shared" si="71"/>
        <v>0</v>
      </c>
      <c r="O179" s="108">
        <f t="shared" si="71"/>
        <v>0</v>
      </c>
      <c r="P179" s="108">
        <f t="shared" si="71"/>
        <v>0</v>
      </c>
      <c r="Q179" s="108">
        <f t="shared" si="71"/>
        <v>0</v>
      </c>
      <c r="R179" s="108">
        <f t="shared" si="71"/>
        <v>0</v>
      </c>
      <c r="S179" s="108">
        <f t="shared" si="71"/>
        <v>0</v>
      </c>
      <c r="T179" s="108">
        <f t="shared" si="71"/>
        <v>0</v>
      </c>
      <c r="U179" s="108">
        <f t="shared" si="71"/>
        <v>0</v>
      </c>
      <c r="V179" s="108">
        <f t="shared" si="71"/>
        <v>0</v>
      </c>
      <c r="W179" s="108">
        <f t="shared" si="60"/>
        <v>0</v>
      </c>
      <c r="X179" s="103"/>
      <c r="Y179" s="103"/>
      <c r="Z179" s="40">
        <f t="shared" si="61"/>
        <v>0</v>
      </c>
    </row>
    <row r="180" spans="1:26" ht="24" hidden="1" thickTop="1" thickBot="1" x14ac:dyDescent="0.3">
      <c r="A180" s="105">
        <v>1</v>
      </c>
      <c r="B180" s="106" t="s">
        <v>129</v>
      </c>
      <c r="C180" s="106" t="s">
        <v>129</v>
      </c>
      <c r="D180" s="106" t="s">
        <v>144</v>
      </c>
      <c r="E180" s="106" t="s">
        <v>156</v>
      </c>
      <c r="F180" s="106" t="s">
        <v>245</v>
      </c>
      <c r="G180" s="106" t="s">
        <v>284</v>
      </c>
      <c r="H180" s="106" t="s">
        <v>129</v>
      </c>
      <c r="I180" s="106"/>
      <c r="J180" s="106"/>
      <c r="K180" s="107" t="s">
        <v>286</v>
      </c>
      <c r="L180" s="108"/>
      <c r="M180" s="108"/>
      <c r="N180" s="108"/>
      <c r="O180" s="101">
        <f>+L180+M180-N180</f>
        <v>0</v>
      </c>
      <c r="P180" s="108"/>
      <c r="Q180" s="108"/>
      <c r="R180" s="108"/>
      <c r="S180" s="108"/>
      <c r="T180" s="108"/>
      <c r="U180" s="108"/>
      <c r="V180" s="108"/>
      <c r="W180" s="108">
        <f t="shared" si="60"/>
        <v>0</v>
      </c>
      <c r="X180" s="103"/>
      <c r="Y180" s="103"/>
      <c r="Z180" s="40">
        <f t="shared" si="61"/>
        <v>0</v>
      </c>
    </row>
    <row r="181" spans="1:26" ht="24" hidden="1" thickTop="1" thickBot="1" x14ac:dyDescent="0.3">
      <c r="A181" s="105">
        <v>1</v>
      </c>
      <c r="B181" s="106" t="s">
        <v>129</v>
      </c>
      <c r="C181" s="106" t="s">
        <v>129</v>
      </c>
      <c r="D181" s="106" t="s">
        <v>144</v>
      </c>
      <c r="E181" s="106" t="s">
        <v>156</v>
      </c>
      <c r="F181" s="106" t="s">
        <v>245</v>
      </c>
      <c r="G181" s="106" t="s">
        <v>284</v>
      </c>
      <c r="H181" s="106" t="s">
        <v>140</v>
      </c>
      <c r="I181" s="106"/>
      <c r="J181" s="106"/>
      <c r="K181" s="107" t="s">
        <v>287</v>
      </c>
      <c r="L181" s="108"/>
      <c r="M181" s="108"/>
      <c r="N181" s="108"/>
      <c r="O181" s="101">
        <f>+L181+M181-N181</f>
        <v>0</v>
      </c>
      <c r="P181" s="108"/>
      <c r="Q181" s="108"/>
      <c r="R181" s="108"/>
      <c r="S181" s="108"/>
      <c r="T181" s="108"/>
      <c r="U181" s="108"/>
      <c r="V181" s="108"/>
      <c r="W181" s="108">
        <f t="shared" si="60"/>
        <v>0</v>
      </c>
      <c r="X181" s="103"/>
      <c r="Y181" s="103"/>
      <c r="Z181" s="40">
        <f t="shared" si="61"/>
        <v>0</v>
      </c>
    </row>
    <row r="182" spans="1:26" ht="24" hidden="1" thickTop="1" thickBot="1" x14ac:dyDescent="0.3">
      <c r="A182" s="105">
        <v>1</v>
      </c>
      <c r="B182" s="106" t="s">
        <v>129</v>
      </c>
      <c r="C182" s="106" t="s">
        <v>129</v>
      </c>
      <c r="D182" s="106" t="s">
        <v>144</v>
      </c>
      <c r="E182" s="106" t="s">
        <v>156</v>
      </c>
      <c r="F182" s="106" t="s">
        <v>245</v>
      </c>
      <c r="G182" s="106" t="s">
        <v>284</v>
      </c>
      <c r="H182" s="106" t="s">
        <v>142</v>
      </c>
      <c r="I182" s="106"/>
      <c r="J182" s="106"/>
      <c r="K182" s="107" t="s">
        <v>302</v>
      </c>
      <c r="L182" s="108"/>
      <c r="M182" s="108"/>
      <c r="N182" s="108"/>
      <c r="O182" s="101">
        <f>+L182+M182-N182</f>
        <v>0</v>
      </c>
      <c r="P182" s="108"/>
      <c r="Q182" s="108"/>
      <c r="R182" s="108"/>
      <c r="S182" s="108"/>
      <c r="T182" s="108"/>
      <c r="U182" s="108"/>
      <c r="V182" s="108"/>
      <c r="W182" s="108">
        <f t="shared" si="60"/>
        <v>0</v>
      </c>
      <c r="X182" s="103"/>
      <c r="Y182" s="103"/>
      <c r="Z182" s="40">
        <f t="shared" si="61"/>
        <v>0</v>
      </c>
    </row>
    <row r="183" spans="1:26" ht="16.5" hidden="1" thickTop="1" thickBot="1" x14ac:dyDescent="0.3">
      <c r="A183" s="105">
        <v>1</v>
      </c>
      <c r="B183" s="106" t="s">
        <v>129</v>
      </c>
      <c r="C183" s="106" t="s">
        <v>129</v>
      </c>
      <c r="D183" s="106" t="s">
        <v>144</v>
      </c>
      <c r="E183" s="106" t="s">
        <v>156</v>
      </c>
      <c r="F183" s="106" t="s">
        <v>245</v>
      </c>
      <c r="G183" s="106" t="s">
        <v>289</v>
      </c>
      <c r="H183" s="106"/>
      <c r="I183" s="106"/>
      <c r="J183" s="106"/>
      <c r="K183" s="107" t="s">
        <v>290</v>
      </c>
      <c r="L183" s="108">
        <f>SUM(L184:L186)</f>
        <v>0</v>
      </c>
      <c r="M183" s="108">
        <f t="shared" ref="M183:V183" si="72">SUM(M184:M186)</f>
        <v>0</v>
      </c>
      <c r="N183" s="108">
        <f t="shared" si="72"/>
        <v>0</v>
      </c>
      <c r="O183" s="108">
        <f t="shared" si="72"/>
        <v>0</v>
      </c>
      <c r="P183" s="108">
        <f t="shared" si="72"/>
        <v>0</v>
      </c>
      <c r="Q183" s="108">
        <f t="shared" si="72"/>
        <v>0</v>
      </c>
      <c r="R183" s="108">
        <f t="shared" si="72"/>
        <v>0</v>
      </c>
      <c r="S183" s="108">
        <f t="shared" si="72"/>
        <v>0</v>
      </c>
      <c r="T183" s="108">
        <f t="shared" si="72"/>
        <v>0</v>
      </c>
      <c r="U183" s="108">
        <f t="shared" si="72"/>
        <v>0</v>
      </c>
      <c r="V183" s="108">
        <f t="shared" si="72"/>
        <v>0</v>
      </c>
      <c r="W183" s="108">
        <f t="shared" si="60"/>
        <v>0</v>
      </c>
      <c r="X183" s="103"/>
      <c r="Y183" s="103"/>
      <c r="Z183" s="40">
        <f t="shared" si="61"/>
        <v>0</v>
      </c>
    </row>
    <row r="184" spans="1:26" ht="24" hidden="1" thickTop="1" thickBot="1" x14ac:dyDescent="0.3">
      <c r="A184" s="105">
        <v>1</v>
      </c>
      <c r="B184" s="106" t="s">
        <v>129</v>
      </c>
      <c r="C184" s="106" t="s">
        <v>129</v>
      </c>
      <c r="D184" s="106" t="s">
        <v>144</v>
      </c>
      <c r="E184" s="106" t="s">
        <v>156</v>
      </c>
      <c r="F184" s="106" t="s">
        <v>245</v>
      </c>
      <c r="G184" s="106" t="s">
        <v>289</v>
      </c>
      <c r="H184" s="106" t="s">
        <v>129</v>
      </c>
      <c r="I184" s="106"/>
      <c r="J184" s="106"/>
      <c r="K184" s="107" t="s">
        <v>291</v>
      </c>
      <c r="L184" s="108"/>
      <c r="M184" s="108"/>
      <c r="N184" s="108"/>
      <c r="O184" s="101">
        <f>+L184+M184-N184</f>
        <v>0</v>
      </c>
      <c r="P184" s="108"/>
      <c r="Q184" s="108"/>
      <c r="R184" s="108"/>
      <c r="S184" s="108"/>
      <c r="T184" s="108"/>
      <c r="U184" s="108"/>
      <c r="V184" s="108"/>
      <c r="W184" s="108">
        <f t="shared" si="60"/>
        <v>0</v>
      </c>
      <c r="X184" s="103"/>
      <c r="Y184" s="103"/>
      <c r="Z184" s="40">
        <f t="shared" si="61"/>
        <v>0</v>
      </c>
    </row>
    <row r="185" spans="1:26" ht="24" hidden="1" thickTop="1" thickBot="1" x14ac:dyDescent="0.3">
      <c r="A185" s="105">
        <v>1</v>
      </c>
      <c r="B185" s="106" t="s">
        <v>129</v>
      </c>
      <c r="C185" s="106" t="s">
        <v>129</v>
      </c>
      <c r="D185" s="106" t="s">
        <v>144</v>
      </c>
      <c r="E185" s="106" t="s">
        <v>156</v>
      </c>
      <c r="F185" s="106" t="s">
        <v>245</v>
      </c>
      <c r="G185" s="106" t="s">
        <v>289</v>
      </c>
      <c r="H185" s="106" t="s">
        <v>140</v>
      </c>
      <c r="I185" s="106"/>
      <c r="J185" s="106"/>
      <c r="K185" s="107" t="s">
        <v>292</v>
      </c>
      <c r="L185" s="108"/>
      <c r="M185" s="108"/>
      <c r="N185" s="108"/>
      <c r="O185" s="101">
        <f>+L185+M185-N185</f>
        <v>0</v>
      </c>
      <c r="P185" s="108"/>
      <c r="Q185" s="108"/>
      <c r="R185" s="108"/>
      <c r="S185" s="108"/>
      <c r="T185" s="108"/>
      <c r="U185" s="108"/>
      <c r="V185" s="108"/>
      <c r="W185" s="108">
        <f t="shared" si="60"/>
        <v>0</v>
      </c>
      <c r="X185" s="103"/>
      <c r="Y185" s="103"/>
      <c r="Z185" s="40">
        <f t="shared" si="61"/>
        <v>0</v>
      </c>
    </row>
    <row r="186" spans="1:26" ht="24" hidden="1" thickTop="1" thickBot="1" x14ac:dyDescent="0.3">
      <c r="A186" s="105">
        <v>1</v>
      </c>
      <c r="B186" s="106" t="s">
        <v>129</v>
      </c>
      <c r="C186" s="106" t="s">
        <v>129</v>
      </c>
      <c r="D186" s="106" t="s">
        <v>144</v>
      </c>
      <c r="E186" s="106" t="s">
        <v>156</v>
      </c>
      <c r="F186" s="106" t="s">
        <v>245</v>
      </c>
      <c r="G186" s="106" t="s">
        <v>289</v>
      </c>
      <c r="H186" s="106" t="s">
        <v>142</v>
      </c>
      <c r="I186" s="106"/>
      <c r="J186" s="106"/>
      <c r="K186" s="107" t="s">
        <v>293</v>
      </c>
      <c r="L186" s="108"/>
      <c r="M186" s="108"/>
      <c r="N186" s="108"/>
      <c r="O186" s="101">
        <f>+L186+M186-N186</f>
        <v>0</v>
      </c>
      <c r="P186" s="108"/>
      <c r="Q186" s="108"/>
      <c r="R186" s="108"/>
      <c r="S186" s="108"/>
      <c r="T186" s="108"/>
      <c r="U186" s="108"/>
      <c r="V186" s="108"/>
      <c r="W186" s="108">
        <f t="shared" si="60"/>
        <v>0</v>
      </c>
      <c r="X186" s="103"/>
      <c r="Y186" s="103"/>
      <c r="Z186" s="40">
        <f t="shared" si="61"/>
        <v>0</v>
      </c>
    </row>
    <row r="187" spans="1:26" ht="16.5" hidden="1" thickTop="1" thickBot="1" x14ac:dyDescent="0.3">
      <c r="A187" s="105">
        <v>1</v>
      </c>
      <c r="B187" s="106" t="s">
        <v>129</v>
      </c>
      <c r="C187" s="106" t="s">
        <v>129</v>
      </c>
      <c r="D187" s="106" t="s">
        <v>144</v>
      </c>
      <c r="E187" s="106" t="s">
        <v>274</v>
      </c>
      <c r="F187" s="106"/>
      <c r="G187" s="106"/>
      <c r="H187" s="106"/>
      <c r="I187" s="106"/>
      <c r="J187" s="106"/>
      <c r="K187" s="107" t="s">
        <v>303</v>
      </c>
      <c r="L187" s="108">
        <f>+L188+L199+L205+L219+L223</f>
        <v>0</v>
      </c>
      <c r="M187" s="108">
        <f t="shared" ref="M187:V187" si="73">+M188+M199+M205+M219+M223</f>
        <v>0</v>
      </c>
      <c r="N187" s="108">
        <f t="shared" si="73"/>
        <v>0</v>
      </c>
      <c r="O187" s="108">
        <f t="shared" si="73"/>
        <v>0</v>
      </c>
      <c r="P187" s="108">
        <f t="shared" si="73"/>
        <v>0</v>
      </c>
      <c r="Q187" s="108">
        <f t="shared" si="73"/>
        <v>0</v>
      </c>
      <c r="R187" s="108">
        <f t="shared" si="73"/>
        <v>0</v>
      </c>
      <c r="S187" s="108">
        <f t="shared" si="73"/>
        <v>0</v>
      </c>
      <c r="T187" s="108">
        <f t="shared" si="73"/>
        <v>0</v>
      </c>
      <c r="U187" s="108">
        <f t="shared" si="73"/>
        <v>0</v>
      </c>
      <c r="V187" s="108">
        <f t="shared" si="73"/>
        <v>0</v>
      </c>
      <c r="W187" s="108">
        <f t="shared" si="60"/>
        <v>0</v>
      </c>
      <c r="X187" s="103"/>
      <c r="Y187" s="103"/>
      <c r="Z187" s="40">
        <f t="shared" si="61"/>
        <v>0</v>
      </c>
    </row>
    <row r="188" spans="1:26" ht="16.5" hidden="1" thickTop="1" thickBot="1" x14ac:dyDescent="0.3">
      <c r="A188" s="105">
        <v>1</v>
      </c>
      <c r="B188" s="106" t="s">
        <v>129</v>
      </c>
      <c r="C188" s="106" t="s">
        <v>129</v>
      </c>
      <c r="D188" s="106" t="s">
        <v>144</v>
      </c>
      <c r="E188" s="106" t="s">
        <v>274</v>
      </c>
      <c r="F188" s="106" t="s">
        <v>304</v>
      </c>
      <c r="G188" s="106"/>
      <c r="H188" s="106"/>
      <c r="I188" s="106"/>
      <c r="J188" s="106"/>
      <c r="K188" s="107" t="s">
        <v>305</v>
      </c>
      <c r="L188" s="101">
        <f>+L189+L194</f>
        <v>0</v>
      </c>
      <c r="M188" s="101">
        <f t="shared" ref="M188:V188" si="74">+M189+M194</f>
        <v>0</v>
      </c>
      <c r="N188" s="101">
        <f t="shared" si="74"/>
        <v>0</v>
      </c>
      <c r="O188" s="101">
        <f t="shared" si="74"/>
        <v>0</v>
      </c>
      <c r="P188" s="101">
        <f t="shared" si="74"/>
        <v>0</v>
      </c>
      <c r="Q188" s="101">
        <f t="shared" si="74"/>
        <v>0</v>
      </c>
      <c r="R188" s="101">
        <f t="shared" si="74"/>
        <v>0</v>
      </c>
      <c r="S188" s="101">
        <f t="shared" si="74"/>
        <v>0</v>
      </c>
      <c r="T188" s="101">
        <f t="shared" si="74"/>
        <v>0</v>
      </c>
      <c r="U188" s="101">
        <f t="shared" si="74"/>
        <v>0</v>
      </c>
      <c r="V188" s="101">
        <f t="shared" si="74"/>
        <v>0</v>
      </c>
      <c r="W188" s="101">
        <f t="shared" si="60"/>
        <v>0</v>
      </c>
      <c r="X188" s="103"/>
      <c r="Y188" s="103"/>
      <c r="Z188" s="40">
        <f t="shared" si="61"/>
        <v>0</v>
      </c>
    </row>
    <row r="189" spans="1:26" ht="16.5" hidden="1" thickTop="1" thickBot="1" x14ac:dyDescent="0.3">
      <c r="A189" s="105">
        <v>1</v>
      </c>
      <c r="B189" s="106" t="s">
        <v>129</v>
      </c>
      <c r="C189" s="106" t="s">
        <v>129</v>
      </c>
      <c r="D189" s="106" t="s">
        <v>144</v>
      </c>
      <c r="E189" s="106" t="s">
        <v>274</v>
      </c>
      <c r="F189" s="106" t="s">
        <v>304</v>
      </c>
      <c r="G189" s="106" t="s">
        <v>133</v>
      </c>
      <c r="H189" s="106"/>
      <c r="I189" s="106"/>
      <c r="J189" s="106"/>
      <c r="K189" s="107" t="s">
        <v>306</v>
      </c>
      <c r="L189" s="108">
        <f>+L190</f>
        <v>0</v>
      </c>
      <c r="M189" s="108">
        <f t="shared" ref="M189:V189" si="75">+M190</f>
        <v>0</v>
      </c>
      <c r="N189" s="108">
        <f t="shared" si="75"/>
        <v>0</v>
      </c>
      <c r="O189" s="108">
        <f t="shared" si="75"/>
        <v>0</v>
      </c>
      <c r="P189" s="108">
        <f t="shared" si="75"/>
        <v>0</v>
      </c>
      <c r="Q189" s="108">
        <f t="shared" si="75"/>
        <v>0</v>
      </c>
      <c r="R189" s="108">
        <f t="shared" si="75"/>
        <v>0</v>
      </c>
      <c r="S189" s="108">
        <f t="shared" si="75"/>
        <v>0</v>
      </c>
      <c r="T189" s="108">
        <f t="shared" si="75"/>
        <v>0</v>
      </c>
      <c r="U189" s="108">
        <f t="shared" si="75"/>
        <v>0</v>
      </c>
      <c r="V189" s="108">
        <f t="shared" si="75"/>
        <v>0</v>
      </c>
      <c r="W189" s="108">
        <f t="shared" si="60"/>
        <v>0</v>
      </c>
      <c r="X189" s="103"/>
      <c r="Y189" s="103"/>
      <c r="Z189" s="40">
        <f t="shared" si="61"/>
        <v>0</v>
      </c>
    </row>
    <row r="190" spans="1:26" ht="24" hidden="1" thickTop="1" thickBot="1" x14ac:dyDescent="0.3">
      <c r="A190" s="105">
        <v>1</v>
      </c>
      <c r="B190" s="106" t="s">
        <v>129</v>
      </c>
      <c r="C190" s="106" t="s">
        <v>129</v>
      </c>
      <c r="D190" s="106" t="s">
        <v>144</v>
      </c>
      <c r="E190" s="106" t="s">
        <v>274</v>
      </c>
      <c r="F190" s="106" t="s">
        <v>304</v>
      </c>
      <c r="G190" s="106" t="s">
        <v>133</v>
      </c>
      <c r="H190" s="106" t="s">
        <v>307</v>
      </c>
      <c r="I190" s="106"/>
      <c r="J190" s="106"/>
      <c r="K190" s="107" t="s">
        <v>308</v>
      </c>
      <c r="L190" s="108">
        <f>SUM(L191:L193)</f>
        <v>0</v>
      </c>
      <c r="M190" s="108">
        <f t="shared" ref="M190:V190" si="76">SUM(M191:M193)</f>
        <v>0</v>
      </c>
      <c r="N190" s="108">
        <f t="shared" si="76"/>
        <v>0</v>
      </c>
      <c r="O190" s="108">
        <f t="shared" si="76"/>
        <v>0</v>
      </c>
      <c r="P190" s="108">
        <f t="shared" si="76"/>
        <v>0</v>
      </c>
      <c r="Q190" s="108">
        <f t="shared" si="76"/>
        <v>0</v>
      </c>
      <c r="R190" s="108">
        <f t="shared" si="76"/>
        <v>0</v>
      </c>
      <c r="S190" s="108">
        <f t="shared" si="76"/>
        <v>0</v>
      </c>
      <c r="T190" s="108">
        <f t="shared" si="76"/>
        <v>0</v>
      </c>
      <c r="U190" s="108">
        <f t="shared" si="76"/>
        <v>0</v>
      </c>
      <c r="V190" s="108">
        <f t="shared" si="76"/>
        <v>0</v>
      </c>
      <c r="W190" s="108">
        <f t="shared" si="60"/>
        <v>0</v>
      </c>
      <c r="X190" s="103"/>
      <c r="Y190" s="103"/>
      <c r="Z190" s="40">
        <f t="shared" si="61"/>
        <v>0</v>
      </c>
    </row>
    <row r="191" spans="1:26" ht="24" hidden="1" thickTop="1" thickBot="1" x14ac:dyDescent="0.3">
      <c r="A191" s="105">
        <v>1</v>
      </c>
      <c r="B191" s="106" t="s">
        <v>129</v>
      </c>
      <c r="C191" s="106" t="s">
        <v>129</v>
      </c>
      <c r="D191" s="106" t="s">
        <v>144</v>
      </c>
      <c r="E191" s="106" t="s">
        <v>274</v>
      </c>
      <c r="F191" s="106" t="s">
        <v>304</v>
      </c>
      <c r="G191" s="106" t="s">
        <v>133</v>
      </c>
      <c r="H191" s="106" t="s">
        <v>307</v>
      </c>
      <c r="I191" s="106" t="s">
        <v>129</v>
      </c>
      <c r="J191" s="106"/>
      <c r="K191" s="107" t="s">
        <v>309</v>
      </c>
      <c r="L191" s="108"/>
      <c r="M191" s="108"/>
      <c r="N191" s="108"/>
      <c r="O191" s="101">
        <f>+L191+M191-N191</f>
        <v>0</v>
      </c>
      <c r="P191" s="108"/>
      <c r="Q191" s="108"/>
      <c r="R191" s="108"/>
      <c r="S191" s="108"/>
      <c r="T191" s="108"/>
      <c r="U191" s="108"/>
      <c r="V191" s="108"/>
      <c r="W191" s="108">
        <f t="shared" si="60"/>
        <v>0</v>
      </c>
      <c r="X191" s="103"/>
      <c r="Y191" s="103"/>
      <c r="Z191" s="40">
        <f t="shared" si="61"/>
        <v>0</v>
      </c>
    </row>
    <row r="192" spans="1:26" ht="24" hidden="1" thickTop="1" thickBot="1" x14ac:dyDescent="0.3">
      <c r="A192" s="105">
        <v>1</v>
      </c>
      <c r="B192" s="106" t="s">
        <v>129</v>
      </c>
      <c r="C192" s="106" t="s">
        <v>129</v>
      </c>
      <c r="D192" s="106" t="s">
        <v>144</v>
      </c>
      <c r="E192" s="106" t="s">
        <v>274</v>
      </c>
      <c r="F192" s="106" t="s">
        <v>304</v>
      </c>
      <c r="G192" s="106" t="s">
        <v>133</v>
      </c>
      <c r="H192" s="106" t="s">
        <v>307</v>
      </c>
      <c r="I192" s="106" t="s">
        <v>140</v>
      </c>
      <c r="J192" s="106"/>
      <c r="K192" s="107" t="s">
        <v>310</v>
      </c>
      <c r="L192" s="108"/>
      <c r="M192" s="108"/>
      <c r="N192" s="108"/>
      <c r="O192" s="101">
        <f>+L192+M192-N192</f>
        <v>0</v>
      </c>
      <c r="P192" s="108"/>
      <c r="Q192" s="108"/>
      <c r="R192" s="108"/>
      <c r="S192" s="108"/>
      <c r="T192" s="108"/>
      <c r="U192" s="108"/>
      <c r="V192" s="108"/>
      <c r="W192" s="108">
        <f t="shared" si="60"/>
        <v>0</v>
      </c>
      <c r="X192" s="103"/>
      <c r="Y192" s="103"/>
      <c r="Z192" s="40">
        <f t="shared" si="61"/>
        <v>0</v>
      </c>
    </row>
    <row r="193" spans="1:26" ht="24" hidden="1" thickTop="1" thickBot="1" x14ac:dyDescent="0.3">
      <c r="A193" s="105">
        <v>1</v>
      </c>
      <c r="B193" s="106" t="s">
        <v>129</v>
      </c>
      <c r="C193" s="106" t="s">
        <v>129</v>
      </c>
      <c r="D193" s="106" t="s">
        <v>144</v>
      </c>
      <c r="E193" s="106" t="s">
        <v>274</v>
      </c>
      <c r="F193" s="106" t="s">
        <v>304</v>
      </c>
      <c r="G193" s="106" t="s">
        <v>133</v>
      </c>
      <c r="H193" s="106" t="s">
        <v>307</v>
      </c>
      <c r="I193" s="106" t="s">
        <v>142</v>
      </c>
      <c r="J193" s="106"/>
      <c r="K193" s="107" t="s">
        <v>311</v>
      </c>
      <c r="L193" s="108"/>
      <c r="M193" s="108"/>
      <c r="N193" s="108"/>
      <c r="O193" s="101">
        <f>+L193+M193-N193</f>
        <v>0</v>
      </c>
      <c r="P193" s="108"/>
      <c r="Q193" s="108"/>
      <c r="R193" s="108"/>
      <c r="S193" s="108"/>
      <c r="T193" s="108"/>
      <c r="U193" s="108"/>
      <c r="V193" s="108"/>
      <c r="W193" s="108">
        <f t="shared" si="60"/>
        <v>0</v>
      </c>
      <c r="X193" s="103"/>
      <c r="Y193" s="103"/>
      <c r="Z193" s="40">
        <f t="shared" si="61"/>
        <v>0</v>
      </c>
    </row>
    <row r="194" spans="1:26" ht="16.5" hidden="1" thickTop="1" thickBot="1" x14ac:dyDescent="0.3">
      <c r="A194" s="105">
        <v>1</v>
      </c>
      <c r="B194" s="106" t="s">
        <v>129</v>
      </c>
      <c r="C194" s="106" t="s">
        <v>129</v>
      </c>
      <c r="D194" s="106" t="s">
        <v>144</v>
      </c>
      <c r="E194" s="106" t="s">
        <v>274</v>
      </c>
      <c r="F194" s="106" t="s">
        <v>304</v>
      </c>
      <c r="G194" s="106" t="s">
        <v>218</v>
      </c>
      <c r="H194" s="106"/>
      <c r="I194" s="106"/>
      <c r="J194" s="106"/>
      <c r="K194" s="107" t="s">
        <v>312</v>
      </c>
      <c r="L194" s="108">
        <f>+L195</f>
        <v>0</v>
      </c>
      <c r="M194" s="108">
        <f t="shared" ref="M194:V194" si="77">+M195</f>
        <v>0</v>
      </c>
      <c r="N194" s="108">
        <f t="shared" si="77"/>
        <v>0</v>
      </c>
      <c r="O194" s="108">
        <f t="shared" si="77"/>
        <v>0</v>
      </c>
      <c r="P194" s="108">
        <f t="shared" si="77"/>
        <v>0</v>
      </c>
      <c r="Q194" s="108">
        <f t="shared" si="77"/>
        <v>0</v>
      </c>
      <c r="R194" s="108">
        <f t="shared" si="77"/>
        <v>0</v>
      </c>
      <c r="S194" s="108">
        <f t="shared" si="77"/>
        <v>0</v>
      </c>
      <c r="T194" s="108">
        <f t="shared" si="77"/>
        <v>0</v>
      </c>
      <c r="U194" s="108">
        <f t="shared" si="77"/>
        <v>0</v>
      </c>
      <c r="V194" s="108">
        <f t="shared" si="77"/>
        <v>0</v>
      </c>
      <c r="W194" s="108">
        <f t="shared" si="60"/>
        <v>0</v>
      </c>
      <c r="X194" s="103"/>
      <c r="Y194" s="103"/>
      <c r="Z194" s="40">
        <f t="shared" si="61"/>
        <v>0</v>
      </c>
    </row>
    <row r="195" spans="1:26" ht="24" hidden="1" thickTop="1" thickBot="1" x14ac:dyDescent="0.3">
      <c r="A195" s="105">
        <v>1</v>
      </c>
      <c r="B195" s="106" t="s">
        <v>129</v>
      </c>
      <c r="C195" s="106" t="s">
        <v>129</v>
      </c>
      <c r="D195" s="106" t="s">
        <v>144</v>
      </c>
      <c r="E195" s="106" t="s">
        <v>274</v>
      </c>
      <c r="F195" s="106" t="s">
        <v>304</v>
      </c>
      <c r="G195" s="106" t="s">
        <v>218</v>
      </c>
      <c r="H195" s="106" t="s">
        <v>218</v>
      </c>
      <c r="I195" s="106"/>
      <c r="J195" s="106"/>
      <c r="K195" s="107" t="s">
        <v>313</v>
      </c>
      <c r="L195" s="108">
        <f>SUM(L196:L198)</f>
        <v>0</v>
      </c>
      <c r="M195" s="108">
        <f t="shared" ref="M195:V195" si="78">SUM(M196:M198)</f>
        <v>0</v>
      </c>
      <c r="N195" s="108">
        <f t="shared" si="78"/>
        <v>0</v>
      </c>
      <c r="O195" s="108">
        <f t="shared" si="78"/>
        <v>0</v>
      </c>
      <c r="P195" s="108">
        <f t="shared" si="78"/>
        <v>0</v>
      </c>
      <c r="Q195" s="108">
        <f t="shared" si="78"/>
        <v>0</v>
      </c>
      <c r="R195" s="108">
        <f t="shared" si="78"/>
        <v>0</v>
      </c>
      <c r="S195" s="108">
        <f t="shared" si="78"/>
        <v>0</v>
      </c>
      <c r="T195" s="108">
        <f t="shared" si="78"/>
        <v>0</v>
      </c>
      <c r="U195" s="108">
        <f t="shared" si="78"/>
        <v>0</v>
      </c>
      <c r="V195" s="108">
        <f t="shared" si="78"/>
        <v>0</v>
      </c>
      <c r="W195" s="108">
        <f t="shared" si="60"/>
        <v>0</v>
      </c>
      <c r="X195" s="103"/>
      <c r="Y195" s="103"/>
      <c r="Z195" s="40">
        <f t="shared" si="61"/>
        <v>0</v>
      </c>
    </row>
    <row r="196" spans="1:26" ht="24" hidden="1" thickTop="1" thickBot="1" x14ac:dyDescent="0.3">
      <c r="A196" s="105">
        <v>1</v>
      </c>
      <c r="B196" s="106" t="s">
        <v>129</v>
      </c>
      <c r="C196" s="106" t="s">
        <v>129</v>
      </c>
      <c r="D196" s="106" t="s">
        <v>144</v>
      </c>
      <c r="E196" s="106" t="s">
        <v>274</v>
      </c>
      <c r="F196" s="106" t="s">
        <v>304</v>
      </c>
      <c r="G196" s="106" t="s">
        <v>218</v>
      </c>
      <c r="H196" s="106" t="s">
        <v>218</v>
      </c>
      <c r="I196" s="106" t="s">
        <v>129</v>
      </c>
      <c r="J196" s="106"/>
      <c r="K196" s="107" t="s">
        <v>314</v>
      </c>
      <c r="L196" s="108"/>
      <c r="M196" s="108"/>
      <c r="N196" s="108"/>
      <c r="O196" s="101">
        <f>+L196+M196-N196</f>
        <v>0</v>
      </c>
      <c r="P196" s="108"/>
      <c r="Q196" s="108"/>
      <c r="R196" s="108"/>
      <c r="S196" s="108"/>
      <c r="T196" s="108"/>
      <c r="U196" s="108"/>
      <c r="V196" s="108"/>
      <c r="W196" s="108">
        <f t="shared" si="60"/>
        <v>0</v>
      </c>
      <c r="X196" s="103"/>
      <c r="Y196" s="103"/>
      <c r="Z196" s="40">
        <f t="shared" si="61"/>
        <v>0</v>
      </c>
    </row>
    <row r="197" spans="1:26" ht="24" hidden="1" thickTop="1" thickBot="1" x14ac:dyDescent="0.3">
      <c r="A197" s="105">
        <v>1</v>
      </c>
      <c r="B197" s="106" t="s">
        <v>129</v>
      </c>
      <c r="C197" s="106" t="s">
        <v>129</v>
      </c>
      <c r="D197" s="106" t="s">
        <v>144</v>
      </c>
      <c r="E197" s="106" t="s">
        <v>274</v>
      </c>
      <c r="F197" s="106" t="s">
        <v>304</v>
      </c>
      <c r="G197" s="106" t="s">
        <v>218</v>
      </c>
      <c r="H197" s="106" t="s">
        <v>218</v>
      </c>
      <c r="I197" s="106" t="s">
        <v>140</v>
      </c>
      <c r="J197" s="106"/>
      <c r="K197" s="107" t="s">
        <v>315</v>
      </c>
      <c r="L197" s="108"/>
      <c r="M197" s="108"/>
      <c r="N197" s="108"/>
      <c r="O197" s="101">
        <f>+L197+M197-N197</f>
        <v>0</v>
      </c>
      <c r="P197" s="108"/>
      <c r="Q197" s="108"/>
      <c r="R197" s="108"/>
      <c r="S197" s="108"/>
      <c r="T197" s="108"/>
      <c r="U197" s="108"/>
      <c r="V197" s="108"/>
      <c r="W197" s="108">
        <f t="shared" si="60"/>
        <v>0</v>
      </c>
      <c r="X197" s="103"/>
      <c r="Y197" s="103"/>
      <c r="Z197" s="40">
        <f t="shared" si="61"/>
        <v>0</v>
      </c>
    </row>
    <row r="198" spans="1:26" ht="24" hidden="1" thickTop="1" thickBot="1" x14ac:dyDescent="0.3">
      <c r="A198" s="105">
        <v>1</v>
      </c>
      <c r="B198" s="106" t="s">
        <v>129</v>
      </c>
      <c r="C198" s="106" t="s">
        <v>129</v>
      </c>
      <c r="D198" s="106" t="s">
        <v>144</v>
      </c>
      <c r="E198" s="106" t="s">
        <v>274</v>
      </c>
      <c r="F198" s="106" t="s">
        <v>304</v>
      </c>
      <c r="G198" s="106" t="s">
        <v>218</v>
      </c>
      <c r="H198" s="106" t="s">
        <v>218</v>
      </c>
      <c r="I198" s="106" t="s">
        <v>142</v>
      </c>
      <c r="J198" s="106"/>
      <c r="K198" s="107" t="s">
        <v>316</v>
      </c>
      <c r="L198" s="108"/>
      <c r="M198" s="108"/>
      <c r="N198" s="108"/>
      <c r="O198" s="101">
        <f>+L198+M198-N198</f>
        <v>0</v>
      </c>
      <c r="P198" s="108"/>
      <c r="Q198" s="108"/>
      <c r="R198" s="108"/>
      <c r="S198" s="108"/>
      <c r="T198" s="108"/>
      <c r="U198" s="108"/>
      <c r="V198" s="108"/>
      <c r="W198" s="108">
        <f t="shared" si="60"/>
        <v>0</v>
      </c>
      <c r="X198" s="103"/>
      <c r="Y198" s="103"/>
      <c r="Z198" s="40">
        <f t="shared" si="61"/>
        <v>0</v>
      </c>
    </row>
    <row r="199" spans="1:26" ht="16.5" hidden="1" thickTop="1" thickBot="1" x14ac:dyDescent="0.3">
      <c r="A199" s="105">
        <v>1</v>
      </c>
      <c r="B199" s="105">
        <v>1</v>
      </c>
      <c r="C199" s="106" t="s">
        <v>129</v>
      </c>
      <c r="D199" s="105">
        <v>2</v>
      </c>
      <c r="E199" s="106" t="s">
        <v>274</v>
      </c>
      <c r="F199" s="106" t="s">
        <v>317</v>
      </c>
      <c r="G199" s="106"/>
      <c r="H199" s="106"/>
      <c r="I199" s="106"/>
      <c r="J199" s="106"/>
      <c r="K199" s="107" t="s">
        <v>318</v>
      </c>
      <c r="L199" s="108">
        <f>+L200</f>
        <v>0</v>
      </c>
      <c r="M199" s="108">
        <f t="shared" ref="M199:V200" si="79">+M200</f>
        <v>0</v>
      </c>
      <c r="N199" s="108">
        <f t="shared" si="79"/>
        <v>0</v>
      </c>
      <c r="O199" s="108">
        <f t="shared" si="79"/>
        <v>0</v>
      </c>
      <c r="P199" s="108">
        <f t="shared" si="79"/>
        <v>0</v>
      </c>
      <c r="Q199" s="108">
        <f t="shared" si="79"/>
        <v>0</v>
      </c>
      <c r="R199" s="108">
        <f t="shared" si="79"/>
        <v>0</v>
      </c>
      <c r="S199" s="108">
        <f t="shared" si="79"/>
        <v>0</v>
      </c>
      <c r="T199" s="108">
        <f t="shared" si="79"/>
        <v>0</v>
      </c>
      <c r="U199" s="108">
        <f t="shared" si="79"/>
        <v>0</v>
      </c>
      <c r="V199" s="108">
        <f t="shared" si="79"/>
        <v>0</v>
      </c>
      <c r="W199" s="108">
        <f t="shared" si="60"/>
        <v>0</v>
      </c>
      <c r="X199" s="103"/>
      <c r="Y199" s="103"/>
      <c r="Z199" s="40">
        <f t="shared" si="61"/>
        <v>0</v>
      </c>
    </row>
    <row r="200" spans="1:26" ht="16.5" hidden="1" thickTop="1" thickBot="1" x14ac:dyDescent="0.3">
      <c r="A200" s="105">
        <v>1</v>
      </c>
      <c r="B200" s="105">
        <v>1</v>
      </c>
      <c r="C200" s="106" t="s">
        <v>129</v>
      </c>
      <c r="D200" s="105">
        <v>2</v>
      </c>
      <c r="E200" s="106" t="s">
        <v>274</v>
      </c>
      <c r="F200" s="106" t="s">
        <v>317</v>
      </c>
      <c r="G200" s="106" t="s">
        <v>144</v>
      </c>
      <c r="H200" s="106"/>
      <c r="I200" s="106"/>
      <c r="J200" s="106"/>
      <c r="K200" s="107" t="s">
        <v>319</v>
      </c>
      <c r="L200" s="108">
        <f>+L201</f>
        <v>0</v>
      </c>
      <c r="M200" s="108">
        <f t="shared" si="79"/>
        <v>0</v>
      </c>
      <c r="N200" s="108">
        <f t="shared" si="79"/>
        <v>0</v>
      </c>
      <c r="O200" s="108">
        <f t="shared" si="79"/>
        <v>0</v>
      </c>
      <c r="P200" s="108">
        <f t="shared" si="79"/>
        <v>0</v>
      </c>
      <c r="Q200" s="108">
        <f t="shared" si="79"/>
        <v>0</v>
      </c>
      <c r="R200" s="108">
        <f t="shared" si="79"/>
        <v>0</v>
      </c>
      <c r="S200" s="108">
        <f t="shared" si="79"/>
        <v>0</v>
      </c>
      <c r="T200" s="108">
        <f t="shared" si="79"/>
        <v>0</v>
      </c>
      <c r="U200" s="108">
        <f t="shared" si="79"/>
        <v>0</v>
      </c>
      <c r="V200" s="108">
        <f t="shared" si="79"/>
        <v>0</v>
      </c>
      <c r="W200" s="108">
        <f t="shared" si="60"/>
        <v>0</v>
      </c>
      <c r="X200" s="103"/>
      <c r="Y200" s="103"/>
      <c r="Z200" s="40">
        <f t="shared" si="61"/>
        <v>0</v>
      </c>
    </row>
    <row r="201" spans="1:26" ht="16.5" hidden="1" thickTop="1" thickBot="1" x14ac:dyDescent="0.3">
      <c r="A201" s="105">
        <v>1</v>
      </c>
      <c r="B201" s="105">
        <v>1</v>
      </c>
      <c r="C201" s="106" t="s">
        <v>129</v>
      </c>
      <c r="D201" s="105">
        <v>2</v>
      </c>
      <c r="E201" s="106" t="s">
        <v>274</v>
      </c>
      <c r="F201" s="106" t="s">
        <v>317</v>
      </c>
      <c r="G201" s="106" t="s">
        <v>144</v>
      </c>
      <c r="H201" s="106" t="s">
        <v>218</v>
      </c>
      <c r="I201" s="106"/>
      <c r="J201" s="106"/>
      <c r="K201" s="107" t="s">
        <v>320</v>
      </c>
      <c r="L201" s="108">
        <f>SUM(L202:L204)</f>
        <v>0</v>
      </c>
      <c r="M201" s="108">
        <f t="shared" ref="M201:V201" si="80">SUM(M202:M204)</f>
        <v>0</v>
      </c>
      <c r="N201" s="108">
        <f t="shared" si="80"/>
        <v>0</v>
      </c>
      <c r="O201" s="108">
        <f t="shared" si="80"/>
        <v>0</v>
      </c>
      <c r="P201" s="108">
        <f t="shared" si="80"/>
        <v>0</v>
      </c>
      <c r="Q201" s="108">
        <f t="shared" si="80"/>
        <v>0</v>
      </c>
      <c r="R201" s="108">
        <f t="shared" si="80"/>
        <v>0</v>
      </c>
      <c r="S201" s="108">
        <f t="shared" si="80"/>
        <v>0</v>
      </c>
      <c r="T201" s="108">
        <f t="shared" si="80"/>
        <v>0</v>
      </c>
      <c r="U201" s="108">
        <f t="shared" si="80"/>
        <v>0</v>
      </c>
      <c r="V201" s="108">
        <f t="shared" si="80"/>
        <v>0</v>
      </c>
      <c r="W201" s="108">
        <f t="shared" si="60"/>
        <v>0</v>
      </c>
      <c r="X201" s="103"/>
      <c r="Y201" s="103"/>
      <c r="Z201" s="40">
        <f t="shared" si="61"/>
        <v>0</v>
      </c>
    </row>
    <row r="202" spans="1:26" ht="16.5" hidden="1" thickTop="1" thickBot="1" x14ac:dyDescent="0.3">
      <c r="A202" s="105">
        <v>1</v>
      </c>
      <c r="B202" s="105">
        <v>1</v>
      </c>
      <c r="C202" s="106" t="s">
        <v>129</v>
      </c>
      <c r="D202" s="105">
        <v>2</v>
      </c>
      <c r="E202" s="106" t="s">
        <v>274</v>
      </c>
      <c r="F202" s="106" t="s">
        <v>317</v>
      </c>
      <c r="G202" s="106" t="s">
        <v>144</v>
      </c>
      <c r="H202" s="106" t="s">
        <v>218</v>
      </c>
      <c r="I202" s="106" t="s">
        <v>129</v>
      </c>
      <c r="J202" s="106"/>
      <c r="K202" s="107" t="s">
        <v>321</v>
      </c>
      <c r="L202" s="108"/>
      <c r="M202" s="108"/>
      <c r="N202" s="108"/>
      <c r="O202" s="101">
        <f>+L202+M202-N202</f>
        <v>0</v>
      </c>
      <c r="P202" s="108"/>
      <c r="Q202" s="108"/>
      <c r="R202" s="108"/>
      <c r="S202" s="108"/>
      <c r="T202" s="108"/>
      <c r="U202" s="108"/>
      <c r="V202" s="108"/>
      <c r="W202" s="108">
        <f t="shared" si="60"/>
        <v>0</v>
      </c>
      <c r="X202" s="103"/>
      <c r="Y202" s="103"/>
      <c r="Z202" s="40">
        <f t="shared" si="61"/>
        <v>0</v>
      </c>
    </row>
    <row r="203" spans="1:26" ht="16.5" hidden="1" thickTop="1" thickBot="1" x14ac:dyDescent="0.3">
      <c r="A203" s="105">
        <v>1</v>
      </c>
      <c r="B203" s="105">
        <v>1</v>
      </c>
      <c r="C203" s="106" t="s">
        <v>129</v>
      </c>
      <c r="D203" s="105">
        <v>2</v>
      </c>
      <c r="E203" s="106" t="s">
        <v>274</v>
      </c>
      <c r="F203" s="106" t="s">
        <v>317</v>
      </c>
      <c r="G203" s="106" t="s">
        <v>144</v>
      </c>
      <c r="H203" s="106" t="s">
        <v>218</v>
      </c>
      <c r="I203" s="106" t="s">
        <v>140</v>
      </c>
      <c r="J203" s="106"/>
      <c r="K203" s="107" t="s">
        <v>322</v>
      </c>
      <c r="L203" s="108"/>
      <c r="M203" s="108"/>
      <c r="N203" s="108"/>
      <c r="O203" s="101">
        <f>+L203+M203-N203</f>
        <v>0</v>
      </c>
      <c r="P203" s="108"/>
      <c r="Q203" s="108"/>
      <c r="R203" s="108"/>
      <c r="S203" s="108"/>
      <c r="T203" s="108"/>
      <c r="U203" s="108"/>
      <c r="V203" s="108"/>
      <c r="W203" s="108">
        <f t="shared" si="60"/>
        <v>0</v>
      </c>
      <c r="X203" s="103"/>
      <c r="Y203" s="103"/>
      <c r="Z203" s="40">
        <f t="shared" si="61"/>
        <v>0</v>
      </c>
    </row>
    <row r="204" spans="1:26" ht="16.5" hidden="1" thickTop="1" thickBot="1" x14ac:dyDescent="0.3">
      <c r="A204" s="105">
        <v>1</v>
      </c>
      <c r="B204" s="105">
        <v>1</v>
      </c>
      <c r="C204" s="106" t="s">
        <v>129</v>
      </c>
      <c r="D204" s="105">
        <v>2</v>
      </c>
      <c r="E204" s="106" t="s">
        <v>274</v>
      </c>
      <c r="F204" s="106" t="s">
        <v>317</v>
      </c>
      <c r="G204" s="106" t="s">
        <v>144</v>
      </c>
      <c r="H204" s="106" t="s">
        <v>218</v>
      </c>
      <c r="I204" s="106" t="s">
        <v>142</v>
      </c>
      <c r="J204" s="106"/>
      <c r="K204" s="107" t="s">
        <v>323</v>
      </c>
      <c r="L204" s="108"/>
      <c r="M204" s="108"/>
      <c r="N204" s="108"/>
      <c r="O204" s="101">
        <f>+L204+M204-N204</f>
        <v>0</v>
      </c>
      <c r="P204" s="108"/>
      <c r="Q204" s="108"/>
      <c r="R204" s="108"/>
      <c r="S204" s="108"/>
      <c r="T204" s="108"/>
      <c r="U204" s="108"/>
      <c r="V204" s="108"/>
      <c r="W204" s="108">
        <f t="shared" si="60"/>
        <v>0</v>
      </c>
      <c r="X204" s="103"/>
      <c r="Y204" s="103"/>
      <c r="Z204" s="40">
        <f t="shared" si="61"/>
        <v>0</v>
      </c>
    </row>
    <row r="205" spans="1:26" ht="16.5" hidden="1" thickTop="1" thickBot="1" x14ac:dyDescent="0.3">
      <c r="A205" s="105">
        <v>1</v>
      </c>
      <c r="B205" s="105">
        <v>1</v>
      </c>
      <c r="C205" s="106" t="s">
        <v>129</v>
      </c>
      <c r="D205" s="105">
        <v>2</v>
      </c>
      <c r="E205" s="106" t="s">
        <v>274</v>
      </c>
      <c r="F205" s="106" t="s">
        <v>324</v>
      </c>
      <c r="G205" s="106"/>
      <c r="H205" s="106"/>
      <c r="I205" s="106"/>
      <c r="J205" s="106"/>
      <c r="K205" s="107" t="s">
        <v>325</v>
      </c>
      <c r="L205" s="108">
        <f>+L206</f>
        <v>0</v>
      </c>
      <c r="M205" s="108">
        <f t="shared" ref="M205:V205" si="81">+M206</f>
        <v>0</v>
      </c>
      <c r="N205" s="108">
        <f t="shared" si="81"/>
        <v>0</v>
      </c>
      <c r="O205" s="108">
        <f t="shared" si="81"/>
        <v>0</v>
      </c>
      <c r="P205" s="108">
        <f t="shared" si="81"/>
        <v>0</v>
      </c>
      <c r="Q205" s="108">
        <f t="shared" si="81"/>
        <v>0</v>
      </c>
      <c r="R205" s="108">
        <f t="shared" si="81"/>
        <v>0</v>
      </c>
      <c r="S205" s="108">
        <f t="shared" si="81"/>
        <v>0</v>
      </c>
      <c r="T205" s="108">
        <f t="shared" si="81"/>
        <v>0</v>
      </c>
      <c r="U205" s="108">
        <f t="shared" si="81"/>
        <v>0</v>
      </c>
      <c r="V205" s="108">
        <f t="shared" si="81"/>
        <v>0</v>
      </c>
      <c r="W205" s="108">
        <f t="shared" si="60"/>
        <v>0</v>
      </c>
      <c r="X205" s="103"/>
      <c r="Y205" s="103"/>
      <c r="Z205" s="40">
        <f t="shared" si="61"/>
        <v>0</v>
      </c>
    </row>
    <row r="206" spans="1:26" ht="16.5" hidden="1" thickTop="1" thickBot="1" x14ac:dyDescent="0.3">
      <c r="A206" s="105">
        <v>1</v>
      </c>
      <c r="B206" s="105">
        <v>1</v>
      </c>
      <c r="C206" s="106" t="s">
        <v>129</v>
      </c>
      <c r="D206" s="105">
        <v>2</v>
      </c>
      <c r="E206" s="106" t="s">
        <v>274</v>
      </c>
      <c r="F206" s="106" t="s">
        <v>324</v>
      </c>
      <c r="G206" s="106" t="s">
        <v>133</v>
      </c>
      <c r="H206" s="106"/>
      <c r="I206" s="106"/>
      <c r="J206" s="106"/>
      <c r="K206" s="107" t="s">
        <v>326</v>
      </c>
      <c r="L206" s="108">
        <f>+L207+L211+L215</f>
        <v>0</v>
      </c>
      <c r="M206" s="108">
        <f t="shared" ref="M206:V206" si="82">+M207+M211+M215</f>
        <v>0</v>
      </c>
      <c r="N206" s="108">
        <f t="shared" si="82"/>
        <v>0</v>
      </c>
      <c r="O206" s="108">
        <f t="shared" si="82"/>
        <v>0</v>
      </c>
      <c r="P206" s="108">
        <f t="shared" si="82"/>
        <v>0</v>
      </c>
      <c r="Q206" s="108">
        <f t="shared" si="82"/>
        <v>0</v>
      </c>
      <c r="R206" s="108">
        <f t="shared" si="82"/>
        <v>0</v>
      </c>
      <c r="S206" s="108">
        <f t="shared" si="82"/>
        <v>0</v>
      </c>
      <c r="T206" s="108">
        <f t="shared" si="82"/>
        <v>0</v>
      </c>
      <c r="U206" s="108">
        <f t="shared" si="82"/>
        <v>0</v>
      </c>
      <c r="V206" s="108">
        <f t="shared" si="82"/>
        <v>0</v>
      </c>
      <c r="W206" s="108">
        <f t="shared" si="60"/>
        <v>0</v>
      </c>
      <c r="X206" s="103"/>
      <c r="Y206" s="103"/>
      <c r="Z206" s="40">
        <f t="shared" si="61"/>
        <v>0</v>
      </c>
    </row>
    <row r="207" spans="1:26" ht="16.5" hidden="1" thickTop="1" thickBot="1" x14ac:dyDescent="0.3">
      <c r="A207" s="105">
        <v>1</v>
      </c>
      <c r="B207" s="105">
        <v>1</v>
      </c>
      <c r="C207" s="106" t="s">
        <v>129</v>
      </c>
      <c r="D207" s="105">
        <v>2</v>
      </c>
      <c r="E207" s="106" t="s">
        <v>274</v>
      </c>
      <c r="F207" s="106" t="s">
        <v>324</v>
      </c>
      <c r="G207" s="106" t="s">
        <v>133</v>
      </c>
      <c r="H207" s="106" t="s">
        <v>133</v>
      </c>
      <c r="I207" s="106"/>
      <c r="J207" s="106"/>
      <c r="K207" s="107" t="s">
        <v>327</v>
      </c>
      <c r="L207" s="108">
        <f>SUM(L208:L210)</f>
        <v>0</v>
      </c>
      <c r="M207" s="108">
        <f t="shared" ref="M207:V207" si="83">SUM(M208:M210)</f>
        <v>0</v>
      </c>
      <c r="N207" s="108">
        <f t="shared" si="83"/>
        <v>0</v>
      </c>
      <c r="O207" s="108">
        <f t="shared" si="83"/>
        <v>0</v>
      </c>
      <c r="P207" s="108">
        <f t="shared" si="83"/>
        <v>0</v>
      </c>
      <c r="Q207" s="108">
        <f t="shared" si="83"/>
        <v>0</v>
      </c>
      <c r="R207" s="108">
        <f t="shared" si="83"/>
        <v>0</v>
      </c>
      <c r="S207" s="108">
        <f t="shared" si="83"/>
        <v>0</v>
      </c>
      <c r="T207" s="108">
        <f t="shared" si="83"/>
        <v>0</v>
      </c>
      <c r="U207" s="108">
        <f t="shared" si="83"/>
        <v>0</v>
      </c>
      <c r="V207" s="108">
        <f t="shared" si="83"/>
        <v>0</v>
      </c>
      <c r="W207" s="108">
        <f t="shared" si="60"/>
        <v>0</v>
      </c>
      <c r="X207" s="103"/>
      <c r="Y207" s="103"/>
      <c r="Z207" s="40">
        <f t="shared" si="61"/>
        <v>0</v>
      </c>
    </row>
    <row r="208" spans="1:26" ht="16.5" hidden="1" thickTop="1" thickBot="1" x14ac:dyDescent="0.3">
      <c r="A208" s="105">
        <v>1</v>
      </c>
      <c r="B208" s="105">
        <v>1</v>
      </c>
      <c r="C208" s="106" t="s">
        <v>129</v>
      </c>
      <c r="D208" s="105">
        <v>2</v>
      </c>
      <c r="E208" s="106" t="s">
        <v>274</v>
      </c>
      <c r="F208" s="106" t="s">
        <v>324</v>
      </c>
      <c r="G208" s="106" t="s">
        <v>133</v>
      </c>
      <c r="H208" s="106" t="s">
        <v>133</v>
      </c>
      <c r="I208" s="106" t="s">
        <v>129</v>
      </c>
      <c r="J208" s="106"/>
      <c r="K208" s="107" t="s">
        <v>328</v>
      </c>
      <c r="L208" s="108"/>
      <c r="M208" s="108"/>
      <c r="N208" s="108"/>
      <c r="O208" s="101">
        <f>+L208+M208-N208</f>
        <v>0</v>
      </c>
      <c r="P208" s="108"/>
      <c r="Q208" s="108"/>
      <c r="R208" s="108"/>
      <c r="S208" s="108"/>
      <c r="T208" s="108"/>
      <c r="U208" s="108"/>
      <c r="V208" s="108"/>
      <c r="W208" s="108">
        <f t="shared" ref="W208:W278" si="84">SUBTOTAL(9,P208:S208)</f>
        <v>0</v>
      </c>
      <c r="X208" s="103"/>
      <c r="Y208" s="103"/>
      <c r="Z208" s="40">
        <f t="shared" ref="Z208:Z278" si="85">W208-O208</f>
        <v>0</v>
      </c>
    </row>
    <row r="209" spans="1:26" ht="16.5" hidden="1" thickTop="1" thickBot="1" x14ac:dyDescent="0.3">
      <c r="A209" s="105">
        <v>1</v>
      </c>
      <c r="B209" s="105">
        <v>1</v>
      </c>
      <c r="C209" s="106" t="s">
        <v>129</v>
      </c>
      <c r="D209" s="105">
        <v>2</v>
      </c>
      <c r="E209" s="106" t="s">
        <v>274</v>
      </c>
      <c r="F209" s="106" t="s">
        <v>324</v>
      </c>
      <c r="G209" s="106" t="s">
        <v>133</v>
      </c>
      <c r="H209" s="106" t="s">
        <v>133</v>
      </c>
      <c r="I209" s="106" t="s">
        <v>140</v>
      </c>
      <c r="J209" s="106"/>
      <c r="K209" s="107" t="s">
        <v>329</v>
      </c>
      <c r="L209" s="108"/>
      <c r="M209" s="108"/>
      <c r="N209" s="108"/>
      <c r="O209" s="101">
        <f>+L209+M209-N209</f>
        <v>0</v>
      </c>
      <c r="P209" s="108"/>
      <c r="Q209" s="108"/>
      <c r="R209" s="108"/>
      <c r="S209" s="108"/>
      <c r="T209" s="108"/>
      <c r="U209" s="108"/>
      <c r="V209" s="108"/>
      <c r="W209" s="108">
        <f t="shared" si="84"/>
        <v>0</v>
      </c>
      <c r="X209" s="103"/>
      <c r="Y209" s="103"/>
      <c r="Z209" s="40">
        <f t="shared" si="85"/>
        <v>0</v>
      </c>
    </row>
    <row r="210" spans="1:26" ht="16.5" hidden="1" thickTop="1" thickBot="1" x14ac:dyDescent="0.3">
      <c r="A210" s="105">
        <v>1</v>
      </c>
      <c r="B210" s="105">
        <v>1</v>
      </c>
      <c r="C210" s="106" t="s">
        <v>129</v>
      </c>
      <c r="D210" s="105">
        <v>2</v>
      </c>
      <c r="E210" s="106" t="s">
        <v>274</v>
      </c>
      <c r="F210" s="106" t="s">
        <v>324</v>
      </c>
      <c r="G210" s="106" t="s">
        <v>133</v>
      </c>
      <c r="H210" s="106" t="s">
        <v>133</v>
      </c>
      <c r="I210" s="106" t="s">
        <v>142</v>
      </c>
      <c r="J210" s="106"/>
      <c r="K210" s="107" t="s">
        <v>330</v>
      </c>
      <c r="L210" s="108"/>
      <c r="M210" s="108"/>
      <c r="N210" s="108"/>
      <c r="O210" s="101">
        <f>+L210+M210-N210</f>
        <v>0</v>
      </c>
      <c r="P210" s="108"/>
      <c r="Q210" s="108"/>
      <c r="R210" s="108"/>
      <c r="S210" s="108"/>
      <c r="T210" s="108"/>
      <c r="U210" s="108"/>
      <c r="V210" s="108"/>
      <c r="W210" s="108">
        <f t="shared" si="84"/>
        <v>0</v>
      </c>
      <c r="X210" s="103"/>
      <c r="Y210" s="103"/>
      <c r="Z210" s="40">
        <f t="shared" si="85"/>
        <v>0</v>
      </c>
    </row>
    <row r="211" spans="1:26" ht="16.5" hidden="1" thickTop="1" thickBot="1" x14ac:dyDescent="0.3">
      <c r="A211" s="105">
        <v>1</v>
      </c>
      <c r="B211" s="105">
        <v>1</v>
      </c>
      <c r="C211" s="106" t="s">
        <v>129</v>
      </c>
      <c r="D211" s="105">
        <v>2</v>
      </c>
      <c r="E211" s="106" t="s">
        <v>274</v>
      </c>
      <c r="F211" s="106" t="s">
        <v>324</v>
      </c>
      <c r="G211" s="106" t="s">
        <v>133</v>
      </c>
      <c r="H211" s="106" t="s">
        <v>144</v>
      </c>
      <c r="I211" s="106"/>
      <c r="J211" s="106"/>
      <c r="K211" s="107" t="s">
        <v>331</v>
      </c>
      <c r="L211" s="108">
        <f>SUM(L212:L214)</f>
        <v>0</v>
      </c>
      <c r="M211" s="108">
        <f t="shared" ref="M211:V211" si="86">SUM(M212:M214)</f>
        <v>0</v>
      </c>
      <c r="N211" s="108">
        <f t="shared" si="86"/>
        <v>0</v>
      </c>
      <c r="O211" s="108">
        <f t="shared" si="86"/>
        <v>0</v>
      </c>
      <c r="P211" s="108">
        <f t="shared" si="86"/>
        <v>0</v>
      </c>
      <c r="Q211" s="108">
        <f t="shared" si="86"/>
        <v>0</v>
      </c>
      <c r="R211" s="108">
        <f t="shared" si="86"/>
        <v>0</v>
      </c>
      <c r="S211" s="108">
        <f t="shared" si="86"/>
        <v>0</v>
      </c>
      <c r="T211" s="108">
        <f t="shared" si="86"/>
        <v>0</v>
      </c>
      <c r="U211" s="108">
        <f t="shared" si="86"/>
        <v>0</v>
      </c>
      <c r="V211" s="108">
        <f t="shared" si="86"/>
        <v>0</v>
      </c>
      <c r="W211" s="108">
        <f t="shared" si="84"/>
        <v>0</v>
      </c>
      <c r="X211" s="103"/>
      <c r="Y211" s="103"/>
      <c r="Z211" s="40">
        <f t="shared" si="85"/>
        <v>0</v>
      </c>
    </row>
    <row r="212" spans="1:26" ht="16.5" hidden="1" thickTop="1" thickBot="1" x14ac:dyDescent="0.3">
      <c r="A212" s="105">
        <v>1</v>
      </c>
      <c r="B212" s="105">
        <v>1</v>
      </c>
      <c r="C212" s="106" t="s">
        <v>129</v>
      </c>
      <c r="D212" s="105">
        <v>2</v>
      </c>
      <c r="E212" s="106" t="s">
        <v>274</v>
      </c>
      <c r="F212" s="106" t="s">
        <v>324</v>
      </c>
      <c r="G212" s="106" t="s">
        <v>133</v>
      </c>
      <c r="H212" s="106" t="s">
        <v>144</v>
      </c>
      <c r="I212" s="106" t="s">
        <v>129</v>
      </c>
      <c r="J212" s="106"/>
      <c r="K212" s="107" t="s">
        <v>332</v>
      </c>
      <c r="L212" s="108"/>
      <c r="M212" s="108"/>
      <c r="N212" s="108"/>
      <c r="O212" s="101">
        <f>+L212+M212-N212</f>
        <v>0</v>
      </c>
      <c r="P212" s="108"/>
      <c r="Q212" s="108"/>
      <c r="R212" s="108"/>
      <c r="S212" s="108"/>
      <c r="T212" s="108"/>
      <c r="U212" s="108"/>
      <c r="V212" s="108"/>
      <c r="W212" s="108">
        <f t="shared" si="84"/>
        <v>0</v>
      </c>
      <c r="X212" s="103"/>
      <c r="Y212" s="103"/>
      <c r="Z212" s="40">
        <f t="shared" si="85"/>
        <v>0</v>
      </c>
    </row>
    <row r="213" spans="1:26" ht="16.5" hidden="1" thickTop="1" thickBot="1" x14ac:dyDescent="0.3">
      <c r="A213" s="105">
        <v>1</v>
      </c>
      <c r="B213" s="105">
        <v>1</v>
      </c>
      <c r="C213" s="106" t="s">
        <v>129</v>
      </c>
      <c r="D213" s="105">
        <v>2</v>
      </c>
      <c r="E213" s="106" t="s">
        <v>274</v>
      </c>
      <c r="F213" s="106" t="s">
        <v>324</v>
      </c>
      <c r="G213" s="106" t="s">
        <v>133</v>
      </c>
      <c r="H213" s="106" t="s">
        <v>144</v>
      </c>
      <c r="I213" s="106" t="s">
        <v>140</v>
      </c>
      <c r="J213" s="106"/>
      <c r="K213" s="107" t="s">
        <v>333</v>
      </c>
      <c r="L213" s="108"/>
      <c r="M213" s="108"/>
      <c r="N213" s="108"/>
      <c r="O213" s="101">
        <f>+L213+M213-N213</f>
        <v>0</v>
      </c>
      <c r="P213" s="108"/>
      <c r="Q213" s="108"/>
      <c r="R213" s="108"/>
      <c r="S213" s="108"/>
      <c r="T213" s="108"/>
      <c r="U213" s="108"/>
      <c r="V213" s="108"/>
      <c r="W213" s="108">
        <f t="shared" si="84"/>
        <v>0</v>
      </c>
      <c r="X213" s="103"/>
      <c r="Y213" s="103"/>
      <c r="Z213" s="40">
        <f t="shared" si="85"/>
        <v>0</v>
      </c>
    </row>
    <row r="214" spans="1:26" ht="16.5" hidden="1" thickTop="1" thickBot="1" x14ac:dyDescent="0.3">
      <c r="A214" s="105">
        <v>1</v>
      </c>
      <c r="B214" s="105">
        <v>1</v>
      </c>
      <c r="C214" s="106" t="s">
        <v>129</v>
      </c>
      <c r="D214" s="105">
        <v>2</v>
      </c>
      <c r="E214" s="106" t="s">
        <v>274</v>
      </c>
      <c r="F214" s="106" t="s">
        <v>324</v>
      </c>
      <c r="G214" s="106" t="s">
        <v>133</v>
      </c>
      <c r="H214" s="106" t="s">
        <v>144</v>
      </c>
      <c r="I214" s="106" t="s">
        <v>142</v>
      </c>
      <c r="J214" s="106"/>
      <c r="K214" s="107" t="s">
        <v>334</v>
      </c>
      <c r="L214" s="108"/>
      <c r="M214" s="108"/>
      <c r="N214" s="108"/>
      <c r="O214" s="101">
        <f>+L214+M214-N214</f>
        <v>0</v>
      </c>
      <c r="P214" s="108"/>
      <c r="Q214" s="108"/>
      <c r="R214" s="108"/>
      <c r="S214" s="108"/>
      <c r="T214" s="108"/>
      <c r="U214" s="108"/>
      <c r="V214" s="108"/>
      <c r="W214" s="108">
        <f t="shared" si="84"/>
        <v>0</v>
      </c>
      <c r="X214" s="103"/>
      <c r="Y214" s="103"/>
      <c r="Z214" s="40">
        <f t="shared" si="85"/>
        <v>0</v>
      </c>
    </row>
    <row r="215" spans="1:26" ht="16.5" hidden="1" thickTop="1" thickBot="1" x14ac:dyDescent="0.3">
      <c r="A215" s="105">
        <v>1</v>
      </c>
      <c r="B215" s="105">
        <v>1</v>
      </c>
      <c r="C215" s="106" t="s">
        <v>129</v>
      </c>
      <c r="D215" s="105">
        <v>2</v>
      </c>
      <c r="E215" s="106" t="s">
        <v>274</v>
      </c>
      <c r="F215" s="106" t="s">
        <v>324</v>
      </c>
      <c r="G215" s="106" t="s">
        <v>133</v>
      </c>
      <c r="H215" s="106" t="s">
        <v>218</v>
      </c>
      <c r="I215" s="106"/>
      <c r="J215" s="99"/>
      <c r="K215" s="107" t="s">
        <v>335</v>
      </c>
      <c r="L215" s="101">
        <f>SUM(L216:L218)</f>
        <v>0</v>
      </c>
      <c r="M215" s="101">
        <f t="shared" ref="M215:V215" si="87">SUM(M216:M218)</f>
        <v>0</v>
      </c>
      <c r="N215" s="101">
        <f t="shared" si="87"/>
        <v>0</v>
      </c>
      <c r="O215" s="101">
        <f t="shared" si="87"/>
        <v>0</v>
      </c>
      <c r="P215" s="101">
        <f t="shared" si="87"/>
        <v>0</v>
      </c>
      <c r="Q215" s="101">
        <f t="shared" si="87"/>
        <v>0</v>
      </c>
      <c r="R215" s="101">
        <f t="shared" si="87"/>
        <v>0</v>
      </c>
      <c r="S215" s="101">
        <f t="shared" si="87"/>
        <v>0</v>
      </c>
      <c r="T215" s="101">
        <f t="shared" si="87"/>
        <v>0</v>
      </c>
      <c r="U215" s="101">
        <f t="shared" si="87"/>
        <v>0</v>
      </c>
      <c r="V215" s="101">
        <f t="shared" si="87"/>
        <v>0</v>
      </c>
      <c r="W215" s="101">
        <f t="shared" si="84"/>
        <v>0</v>
      </c>
      <c r="X215" s="103"/>
      <c r="Y215" s="103"/>
      <c r="Z215" s="110">
        <f t="shared" si="85"/>
        <v>0</v>
      </c>
    </row>
    <row r="216" spans="1:26" ht="16.5" hidden="1" thickTop="1" thickBot="1" x14ac:dyDescent="0.3">
      <c r="A216" s="105">
        <v>1</v>
      </c>
      <c r="B216" s="105">
        <v>1</v>
      </c>
      <c r="C216" s="106" t="s">
        <v>129</v>
      </c>
      <c r="D216" s="105">
        <v>2</v>
      </c>
      <c r="E216" s="106" t="s">
        <v>274</v>
      </c>
      <c r="F216" s="106" t="s">
        <v>324</v>
      </c>
      <c r="G216" s="106" t="s">
        <v>133</v>
      </c>
      <c r="H216" s="106" t="s">
        <v>218</v>
      </c>
      <c r="I216" s="106" t="s">
        <v>129</v>
      </c>
      <c r="J216" s="99"/>
      <c r="K216" s="107" t="s">
        <v>336</v>
      </c>
      <c r="L216" s="101"/>
      <c r="M216" s="101"/>
      <c r="N216" s="101"/>
      <c r="O216" s="101">
        <f>+L216+M216-N216</f>
        <v>0</v>
      </c>
      <c r="P216" s="101"/>
      <c r="Q216" s="101"/>
      <c r="R216" s="101"/>
      <c r="S216" s="101"/>
      <c r="T216" s="101"/>
      <c r="U216" s="101"/>
      <c r="V216" s="101"/>
      <c r="W216" s="101">
        <f t="shared" si="84"/>
        <v>0</v>
      </c>
      <c r="X216" s="103"/>
      <c r="Y216" s="103"/>
      <c r="Z216" s="110">
        <f t="shared" si="85"/>
        <v>0</v>
      </c>
    </row>
    <row r="217" spans="1:26" ht="16.5" hidden="1" thickTop="1" thickBot="1" x14ac:dyDescent="0.3">
      <c r="A217" s="105">
        <v>1</v>
      </c>
      <c r="B217" s="105">
        <v>1</v>
      </c>
      <c r="C217" s="106" t="s">
        <v>129</v>
      </c>
      <c r="D217" s="105">
        <v>2</v>
      </c>
      <c r="E217" s="106" t="s">
        <v>274</v>
      </c>
      <c r="F217" s="106" t="s">
        <v>324</v>
      </c>
      <c r="G217" s="106" t="s">
        <v>133</v>
      </c>
      <c r="H217" s="106" t="s">
        <v>218</v>
      </c>
      <c r="I217" s="106" t="s">
        <v>140</v>
      </c>
      <c r="J217" s="99"/>
      <c r="K217" s="107" t="s">
        <v>337</v>
      </c>
      <c r="L217" s="101"/>
      <c r="M217" s="101"/>
      <c r="N217" s="101"/>
      <c r="O217" s="101">
        <f>+L217+M217-N217</f>
        <v>0</v>
      </c>
      <c r="P217" s="101"/>
      <c r="Q217" s="101"/>
      <c r="R217" s="101"/>
      <c r="S217" s="101"/>
      <c r="T217" s="101"/>
      <c r="U217" s="101"/>
      <c r="V217" s="101"/>
      <c r="W217" s="101">
        <f t="shared" si="84"/>
        <v>0</v>
      </c>
      <c r="X217" s="103"/>
      <c r="Y217" s="103"/>
      <c r="Z217" s="110">
        <f t="shared" si="85"/>
        <v>0</v>
      </c>
    </row>
    <row r="218" spans="1:26" ht="16.5" hidden="1" thickTop="1" thickBot="1" x14ac:dyDescent="0.3">
      <c r="A218" s="105">
        <v>1</v>
      </c>
      <c r="B218" s="105">
        <v>1</v>
      </c>
      <c r="C218" s="106" t="s">
        <v>129</v>
      </c>
      <c r="D218" s="105">
        <v>2</v>
      </c>
      <c r="E218" s="106" t="s">
        <v>274</v>
      </c>
      <c r="F218" s="106" t="s">
        <v>324</v>
      </c>
      <c r="G218" s="106" t="s">
        <v>133</v>
      </c>
      <c r="H218" s="106" t="s">
        <v>218</v>
      </c>
      <c r="I218" s="106" t="s">
        <v>142</v>
      </c>
      <c r="J218" s="99"/>
      <c r="K218" s="107" t="s">
        <v>338</v>
      </c>
      <c r="L218" s="101"/>
      <c r="M218" s="101"/>
      <c r="N218" s="101"/>
      <c r="O218" s="101">
        <f>+L218+M218-N218</f>
        <v>0</v>
      </c>
      <c r="P218" s="101"/>
      <c r="Q218" s="101"/>
      <c r="R218" s="101"/>
      <c r="S218" s="101"/>
      <c r="T218" s="101"/>
      <c r="U218" s="101"/>
      <c r="V218" s="101"/>
      <c r="W218" s="101">
        <f t="shared" si="84"/>
        <v>0</v>
      </c>
      <c r="X218" s="103"/>
      <c r="Y218" s="103"/>
      <c r="Z218" s="110">
        <f t="shared" si="85"/>
        <v>0</v>
      </c>
    </row>
    <row r="219" spans="1:26" ht="16.5" hidden="1" thickTop="1" thickBot="1" x14ac:dyDescent="0.3">
      <c r="A219" s="105">
        <v>1</v>
      </c>
      <c r="B219" s="105">
        <v>1</v>
      </c>
      <c r="C219" s="106" t="s">
        <v>129</v>
      </c>
      <c r="D219" s="105">
        <v>2</v>
      </c>
      <c r="E219" s="106" t="s">
        <v>274</v>
      </c>
      <c r="F219" s="106" t="s">
        <v>339</v>
      </c>
      <c r="G219" s="106"/>
      <c r="H219" s="106"/>
      <c r="I219" s="106"/>
      <c r="J219" s="99"/>
      <c r="K219" s="107" t="s">
        <v>340</v>
      </c>
      <c r="L219" s="101">
        <f>SUM(L220:L222)</f>
        <v>0</v>
      </c>
      <c r="M219" s="101">
        <f t="shared" ref="M219:V219" si="88">SUM(M220:M222)</f>
        <v>0</v>
      </c>
      <c r="N219" s="101">
        <f t="shared" si="88"/>
        <v>0</v>
      </c>
      <c r="O219" s="101">
        <f t="shared" si="88"/>
        <v>0</v>
      </c>
      <c r="P219" s="101">
        <f t="shared" si="88"/>
        <v>0</v>
      </c>
      <c r="Q219" s="101">
        <f t="shared" si="88"/>
        <v>0</v>
      </c>
      <c r="R219" s="101">
        <f t="shared" si="88"/>
        <v>0</v>
      </c>
      <c r="S219" s="101">
        <f t="shared" si="88"/>
        <v>0</v>
      </c>
      <c r="T219" s="101">
        <f t="shared" si="88"/>
        <v>0</v>
      </c>
      <c r="U219" s="101">
        <f t="shared" si="88"/>
        <v>0</v>
      </c>
      <c r="V219" s="101">
        <f t="shared" si="88"/>
        <v>0</v>
      </c>
      <c r="W219" s="101">
        <f t="shared" si="84"/>
        <v>0</v>
      </c>
      <c r="X219" s="103"/>
      <c r="Y219" s="103"/>
      <c r="Z219" s="110">
        <f t="shared" si="85"/>
        <v>0</v>
      </c>
    </row>
    <row r="220" spans="1:26" ht="24" hidden="1" thickTop="1" thickBot="1" x14ac:dyDescent="0.3">
      <c r="A220" s="105">
        <v>1</v>
      </c>
      <c r="B220" s="105">
        <v>1</v>
      </c>
      <c r="C220" s="106" t="s">
        <v>129</v>
      </c>
      <c r="D220" s="105">
        <v>2</v>
      </c>
      <c r="E220" s="106" t="s">
        <v>274</v>
      </c>
      <c r="F220" s="106" t="s">
        <v>339</v>
      </c>
      <c r="G220" s="106" t="s">
        <v>129</v>
      </c>
      <c r="H220" s="106"/>
      <c r="I220" s="106"/>
      <c r="J220" s="99"/>
      <c r="K220" s="107" t="s">
        <v>341</v>
      </c>
      <c r="L220" s="101"/>
      <c r="M220" s="101"/>
      <c r="N220" s="101"/>
      <c r="O220" s="101">
        <f>+L220+M220-N220</f>
        <v>0</v>
      </c>
      <c r="P220" s="101"/>
      <c r="Q220" s="101"/>
      <c r="R220" s="101"/>
      <c r="S220" s="101"/>
      <c r="T220" s="101"/>
      <c r="U220" s="101"/>
      <c r="V220" s="101"/>
      <c r="W220" s="101">
        <f t="shared" si="84"/>
        <v>0</v>
      </c>
      <c r="X220" s="103"/>
      <c r="Y220" s="103"/>
      <c r="Z220" s="110">
        <f t="shared" si="85"/>
        <v>0</v>
      </c>
    </row>
    <row r="221" spans="1:26" ht="24" hidden="1" thickTop="1" thickBot="1" x14ac:dyDescent="0.3">
      <c r="A221" s="105">
        <v>1</v>
      </c>
      <c r="B221" s="105">
        <v>1</v>
      </c>
      <c r="C221" s="106" t="s">
        <v>129</v>
      </c>
      <c r="D221" s="105">
        <v>2</v>
      </c>
      <c r="E221" s="106" t="s">
        <v>274</v>
      </c>
      <c r="F221" s="106" t="s">
        <v>339</v>
      </c>
      <c r="G221" s="106" t="s">
        <v>140</v>
      </c>
      <c r="H221" s="106"/>
      <c r="I221" s="106"/>
      <c r="J221" s="99"/>
      <c r="K221" s="107" t="s">
        <v>342</v>
      </c>
      <c r="L221" s="101"/>
      <c r="M221" s="101"/>
      <c r="N221" s="101"/>
      <c r="O221" s="101">
        <f>+L221+M221-N221</f>
        <v>0</v>
      </c>
      <c r="P221" s="101"/>
      <c r="Q221" s="101"/>
      <c r="R221" s="101"/>
      <c r="S221" s="101"/>
      <c r="T221" s="101"/>
      <c r="U221" s="101"/>
      <c r="V221" s="101"/>
      <c r="W221" s="101">
        <f t="shared" si="84"/>
        <v>0</v>
      </c>
      <c r="X221" s="103"/>
      <c r="Y221" s="103"/>
      <c r="Z221" s="110">
        <f t="shared" si="85"/>
        <v>0</v>
      </c>
    </row>
    <row r="222" spans="1:26" ht="24" hidden="1" thickTop="1" thickBot="1" x14ac:dyDescent="0.3">
      <c r="A222" s="105">
        <v>1</v>
      </c>
      <c r="B222" s="105">
        <v>1</v>
      </c>
      <c r="C222" s="106" t="s">
        <v>129</v>
      </c>
      <c r="D222" s="105">
        <v>2</v>
      </c>
      <c r="E222" s="106" t="s">
        <v>274</v>
      </c>
      <c r="F222" s="106" t="s">
        <v>339</v>
      </c>
      <c r="G222" s="106" t="s">
        <v>142</v>
      </c>
      <c r="H222" s="106"/>
      <c r="I222" s="106"/>
      <c r="J222" s="99"/>
      <c r="K222" s="107" t="s">
        <v>343</v>
      </c>
      <c r="L222" s="101"/>
      <c r="M222" s="101"/>
      <c r="N222" s="101"/>
      <c r="O222" s="101">
        <f>+L222+M222-N222</f>
        <v>0</v>
      </c>
      <c r="P222" s="101"/>
      <c r="Q222" s="101"/>
      <c r="R222" s="101"/>
      <c r="S222" s="101"/>
      <c r="T222" s="101"/>
      <c r="U222" s="101"/>
      <c r="V222" s="101"/>
      <c r="W222" s="101">
        <f t="shared" si="84"/>
        <v>0</v>
      </c>
      <c r="X222" s="103"/>
      <c r="Y222" s="103"/>
      <c r="Z222" s="110">
        <f t="shared" si="85"/>
        <v>0</v>
      </c>
    </row>
    <row r="223" spans="1:26" ht="16.5" hidden="1" thickTop="1" thickBot="1" x14ac:dyDescent="0.3">
      <c r="A223" s="105">
        <v>1</v>
      </c>
      <c r="B223" s="105">
        <v>1</v>
      </c>
      <c r="C223" s="106" t="s">
        <v>129</v>
      </c>
      <c r="D223" s="105">
        <v>2</v>
      </c>
      <c r="E223" s="106" t="s">
        <v>274</v>
      </c>
      <c r="F223" s="106" t="s">
        <v>344</v>
      </c>
      <c r="G223" s="106"/>
      <c r="H223" s="106"/>
      <c r="I223" s="106"/>
      <c r="J223" s="106"/>
      <c r="K223" s="107" t="s">
        <v>345</v>
      </c>
      <c r="L223" s="101">
        <f>SUM(L224:L226)</f>
        <v>0</v>
      </c>
      <c r="M223" s="101">
        <f t="shared" ref="M223:V223" si="89">SUM(M224:M226)</f>
        <v>0</v>
      </c>
      <c r="N223" s="101">
        <f t="shared" si="89"/>
        <v>0</v>
      </c>
      <c r="O223" s="101">
        <f t="shared" si="89"/>
        <v>0</v>
      </c>
      <c r="P223" s="101">
        <f t="shared" si="89"/>
        <v>0</v>
      </c>
      <c r="Q223" s="101">
        <f t="shared" si="89"/>
        <v>0</v>
      </c>
      <c r="R223" s="101">
        <f t="shared" si="89"/>
        <v>0</v>
      </c>
      <c r="S223" s="101">
        <f t="shared" si="89"/>
        <v>0</v>
      </c>
      <c r="T223" s="101">
        <f t="shared" si="89"/>
        <v>0</v>
      </c>
      <c r="U223" s="101">
        <f t="shared" si="89"/>
        <v>0</v>
      </c>
      <c r="V223" s="101">
        <f t="shared" si="89"/>
        <v>0</v>
      </c>
      <c r="W223" s="101">
        <f t="shared" si="84"/>
        <v>0</v>
      </c>
      <c r="X223" s="103"/>
      <c r="Y223" s="103"/>
      <c r="Z223" s="110">
        <f t="shared" si="85"/>
        <v>0</v>
      </c>
    </row>
    <row r="224" spans="1:26" ht="16.5" hidden="1" thickTop="1" thickBot="1" x14ac:dyDescent="0.3">
      <c r="A224" s="105">
        <v>1</v>
      </c>
      <c r="B224" s="105">
        <v>1</v>
      </c>
      <c r="C224" s="106" t="s">
        <v>129</v>
      </c>
      <c r="D224" s="105">
        <v>2</v>
      </c>
      <c r="E224" s="106" t="s">
        <v>274</v>
      </c>
      <c r="F224" s="106" t="s">
        <v>344</v>
      </c>
      <c r="G224" s="106" t="s">
        <v>129</v>
      </c>
      <c r="H224" s="106"/>
      <c r="I224" s="106"/>
      <c r="J224" s="106"/>
      <c r="K224" s="107" t="s">
        <v>346</v>
      </c>
      <c r="L224" s="101"/>
      <c r="M224" s="101"/>
      <c r="N224" s="101"/>
      <c r="O224" s="101">
        <f>+L224+M224-N224</f>
        <v>0</v>
      </c>
      <c r="P224" s="101"/>
      <c r="Q224" s="101"/>
      <c r="R224" s="101"/>
      <c r="S224" s="101"/>
      <c r="T224" s="101"/>
      <c r="U224" s="101"/>
      <c r="V224" s="101"/>
      <c r="W224" s="101">
        <f t="shared" si="84"/>
        <v>0</v>
      </c>
      <c r="X224" s="103"/>
      <c r="Y224" s="103"/>
      <c r="Z224" s="110">
        <f t="shared" si="85"/>
        <v>0</v>
      </c>
    </row>
    <row r="225" spans="1:26" ht="24" hidden="1" thickTop="1" thickBot="1" x14ac:dyDescent="0.3">
      <c r="A225" s="105">
        <v>1</v>
      </c>
      <c r="B225" s="105">
        <v>1</v>
      </c>
      <c r="C225" s="106" t="s">
        <v>129</v>
      </c>
      <c r="D225" s="105">
        <v>2</v>
      </c>
      <c r="E225" s="106" t="s">
        <v>274</v>
      </c>
      <c r="F225" s="106" t="s">
        <v>344</v>
      </c>
      <c r="G225" s="106" t="s">
        <v>140</v>
      </c>
      <c r="H225" s="106"/>
      <c r="I225" s="106"/>
      <c r="J225" s="106"/>
      <c r="K225" s="107" t="s">
        <v>347</v>
      </c>
      <c r="L225" s="101"/>
      <c r="M225" s="101"/>
      <c r="N225" s="101"/>
      <c r="O225" s="101">
        <f>+L225+M225-N225</f>
        <v>0</v>
      </c>
      <c r="P225" s="101"/>
      <c r="Q225" s="101"/>
      <c r="R225" s="101"/>
      <c r="S225" s="101"/>
      <c r="T225" s="101"/>
      <c r="U225" s="101"/>
      <c r="V225" s="101"/>
      <c r="W225" s="101">
        <f t="shared" si="84"/>
        <v>0</v>
      </c>
      <c r="X225" s="103"/>
      <c r="Y225" s="103"/>
      <c r="Z225" s="110">
        <f t="shared" si="85"/>
        <v>0</v>
      </c>
    </row>
    <row r="226" spans="1:26" ht="24" hidden="1" thickTop="1" thickBot="1" x14ac:dyDescent="0.3">
      <c r="A226" s="105">
        <v>1</v>
      </c>
      <c r="B226" s="105">
        <v>1</v>
      </c>
      <c r="C226" s="106" t="s">
        <v>129</v>
      </c>
      <c r="D226" s="105">
        <v>2</v>
      </c>
      <c r="E226" s="106" t="s">
        <v>274</v>
      </c>
      <c r="F226" s="106" t="s">
        <v>344</v>
      </c>
      <c r="G226" s="106" t="s">
        <v>142</v>
      </c>
      <c r="H226" s="106"/>
      <c r="I226" s="106"/>
      <c r="J226" s="106"/>
      <c r="K226" s="107" t="s">
        <v>348</v>
      </c>
      <c r="L226" s="101"/>
      <c r="M226" s="101"/>
      <c r="N226" s="101"/>
      <c r="O226" s="101">
        <f>+L226+M226-N226</f>
        <v>0</v>
      </c>
      <c r="P226" s="101"/>
      <c r="Q226" s="101"/>
      <c r="R226" s="101"/>
      <c r="S226" s="101"/>
      <c r="T226" s="101"/>
      <c r="U226" s="101"/>
      <c r="V226" s="101"/>
      <c r="W226" s="101">
        <f t="shared" si="84"/>
        <v>0</v>
      </c>
      <c r="X226" s="103"/>
      <c r="Y226" s="103"/>
      <c r="Z226" s="110">
        <f t="shared" si="85"/>
        <v>0</v>
      </c>
    </row>
    <row r="227" spans="1:26" ht="16.5" hidden="1" thickTop="1" thickBot="1" x14ac:dyDescent="0.3">
      <c r="A227" s="58">
        <v>1</v>
      </c>
      <c r="B227" s="58" t="s">
        <v>129</v>
      </c>
      <c r="C227" s="58" t="s">
        <v>140</v>
      </c>
      <c r="D227" s="58"/>
      <c r="E227" s="58"/>
      <c r="F227" s="58"/>
      <c r="G227" s="58"/>
      <c r="H227" s="59"/>
      <c r="I227" s="60"/>
      <c r="J227" s="60"/>
      <c r="K227" s="61" t="s">
        <v>349</v>
      </c>
      <c r="L227" s="62">
        <f>+L228+L294+L315+L352+L370+L385+L403+L409+L509</f>
        <v>0</v>
      </c>
      <c r="M227" s="62">
        <f t="shared" ref="M227:U227" si="90">+M228+M294+M315+M352+M370+M385+M403+M409+M509</f>
        <v>0</v>
      </c>
      <c r="N227" s="62">
        <f t="shared" si="90"/>
        <v>0</v>
      </c>
      <c r="O227" s="62">
        <f>+O228+O294+O315+O352+O370+O385+O403+O409+O509</f>
        <v>0</v>
      </c>
      <c r="P227" s="62">
        <f t="shared" si="90"/>
        <v>0</v>
      </c>
      <c r="Q227" s="101">
        <f t="shared" si="90"/>
        <v>0</v>
      </c>
      <c r="R227" s="101">
        <f t="shared" si="90"/>
        <v>0</v>
      </c>
      <c r="S227" s="62">
        <f t="shared" si="90"/>
        <v>0</v>
      </c>
      <c r="T227" s="62">
        <f>+T228+T294+T315+T352+T370+T385+T403+T409+T509</f>
        <v>199430692.62</v>
      </c>
      <c r="U227" s="101">
        <f t="shared" si="90"/>
        <v>199430692.62</v>
      </c>
      <c r="V227" s="63">
        <f t="shared" ref="V227:V297" si="91">U227/T227</f>
        <v>1</v>
      </c>
      <c r="W227" s="62"/>
      <c r="X227" s="64"/>
      <c r="Y227" s="64"/>
      <c r="Z227" s="65"/>
    </row>
    <row r="228" spans="1:26" ht="16.5" hidden="1" thickTop="1" thickBot="1" x14ac:dyDescent="0.3">
      <c r="A228" s="66">
        <v>1</v>
      </c>
      <c r="B228" s="67">
        <v>1</v>
      </c>
      <c r="C228" s="67" t="s">
        <v>140</v>
      </c>
      <c r="D228" s="67" t="s">
        <v>133</v>
      </c>
      <c r="E228" s="67"/>
      <c r="F228" s="67"/>
      <c r="G228" s="67"/>
      <c r="H228" s="68"/>
      <c r="I228" s="68"/>
      <c r="J228" s="68"/>
      <c r="K228" s="69" t="s">
        <v>350</v>
      </c>
      <c r="L228" s="70">
        <f>+L229+L253</f>
        <v>0</v>
      </c>
      <c r="M228" s="70">
        <f t="shared" ref="M228:U228" si="92">+M229+M253</f>
        <v>0</v>
      </c>
      <c r="N228" s="70">
        <f t="shared" si="92"/>
        <v>0</v>
      </c>
      <c r="O228" s="70">
        <f t="shared" si="92"/>
        <v>0</v>
      </c>
      <c r="P228" s="70">
        <f t="shared" si="92"/>
        <v>0</v>
      </c>
      <c r="Q228" s="101">
        <f t="shared" si="92"/>
        <v>0</v>
      </c>
      <c r="R228" s="101">
        <f t="shared" si="92"/>
        <v>0</v>
      </c>
      <c r="S228" s="70">
        <f t="shared" si="92"/>
        <v>0</v>
      </c>
      <c r="T228" s="70">
        <f t="shared" si="92"/>
        <v>0</v>
      </c>
      <c r="U228" s="101">
        <f t="shared" si="92"/>
        <v>0</v>
      </c>
      <c r="V228" s="71" t="e">
        <f t="shared" si="91"/>
        <v>#DIV/0!</v>
      </c>
      <c r="W228" s="70"/>
      <c r="X228" s="72"/>
      <c r="Y228" s="72"/>
      <c r="Z228" s="73"/>
    </row>
    <row r="229" spans="1:26" ht="16.5" hidden="1" thickTop="1" thickBot="1" x14ac:dyDescent="0.3">
      <c r="A229" s="74">
        <v>1</v>
      </c>
      <c r="B229" s="75">
        <v>1</v>
      </c>
      <c r="C229" s="75" t="s">
        <v>140</v>
      </c>
      <c r="D229" s="75" t="s">
        <v>133</v>
      </c>
      <c r="E229" s="75" t="s">
        <v>133</v>
      </c>
      <c r="F229" s="75"/>
      <c r="G229" s="75"/>
      <c r="H229" s="76"/>
      <c r="I229" s="76"/>
      <c r="J229" s="76"/>
      <c r="K229" s="77" t="s">
        <v>351</v>
      </c>
      <c r="L229" s="78">
        <f>+L230+L241+L245+L249</f>
        <v>0</v>
      </c>
      <c r="M229" s="78">
        <f t="shared" ref="M229:U229" si="93">+M230+M241+M245+M249</f>
        <v>0</v>
      </c>
      <c r="N229" s="78">
        <f t="shared" si="93"/>
        <v>0</v>
      </c>
      <c r="O229" s="78">
        <f t="shared" si="93"/>
        <v>0</v>
      </c>
      <c r="P229" s="78">
        <f t="shared" si="93"/>
        <v>0</v>
      </c>
      <c r="Q229" s="101">
        <f t="shared" si="93"/>
        <v>0</v>
      </c>
      <c r="R229" s="101">
        <f t="shared" si="93"/>
        <v>0</v>
      </c>
      <c r="S229" s="78">
        <f t="shared" si="93"/>
        <v>0</v>
      </c>
      <c r="T229" s="78">
        <f t="shared" si="93"/>
        <v>0</v>
      </c>
      <c r="U229" s="101">
        <f t="shared" si="93"/>
        <v>0</v>
      </c>
      <c r="V229" s="79" t="e">
        <f t="shared" si="91"/>
        <v>#DIV/0!</v>
      </c>
      <c r="W229" s="78"/>
      <c r="X229" s="80"/>
      <c r="Y229" s="80"/>
      <c r="Z229" s="81"/>
    </row>
    <row r="230" spans="1:26" ht="16.5" hidden="1" thickTop="1" thickBot="1" x14ac:dyDescent="0.3">
      <c r="A230" s="82">
        <v>1</v>
      </c>
      <c r="B230" s="83">
        <v>1</v>
      </c>
      <c r="C230" s="83" t="s">
        <v>140</v>
      </c>
      <c r="D230" s="83" t="s">
        <v>133</v>
      </c>
      <c r="E230" s="83" t="s">
        <v>133</v>
      </c>
      <c r="F230" s="83" t="s">
        <v>220</v>
      </c>
      <c r="G230" s="83"/>
      <c r="H230" s="84"/>
      <c r="I230" s="84"/>
      <c r="J230" s="84"/>
      <c r="K230" s="85" t="s">
        <v>352</v>
      </c>
      <c r="L230" s="86">
        <f>SUM(L231:L233)</f>
        <v>0</v>
      </c>
      <c r="M230" s="86">
        <f t="shared" ref="M230:U230" si="94">SUM(M231:M233)</f>
        <v>0</v>
      </c>
      <c r="N230" s="86">
        <f t="shared" si="94"/>
        <v>0</v>
      </c>
      <c r="O230" s="86">
        <f t="shared" si="94"/>
        <v>0</v>
      </c>
      <c r="P230" s="86">
        <f t="shared" si="94"/>
        <v>0</v>
      </c>
      <c r="Q230" s="101">
        <f t="shared" si="94"/>
        <v>0</v>
      </c>
      <c r="R230" s="101">
        <f t="shared" si="94"/>
        <v>0</v>
      </c>
      <c r="S230" s="86">
        <f t="shared" si="94"/>
        <v>0</v>
      </c>
      <c r="T230" s="86">
        <f t="shared" si="94"/>
        <v>0</v>
      </c>
      <c r="U230" s="101">
        <f t="shared" si="94"/>
        <v>0</v>
      </c>
      <c r="V230" s="87" t="e">
        <f t="shared" si="91"/>
        <v>#DIV/0!</v>
      </c>
      <c r="W230" s="86"/>
      <c r="X230" s="88"/>
      <c r="Y230" s="88"/>
      <c r="Z230" s="89"/>
    </row>
    <row r="231" spans="1:26" ht="16.5" hidden="1" thickTop="1" thickBot="1" x14ac:dyDescent="0.3">
      <c r="A231" s="105">
        <v>1</v>
      </c>
      <c r="B231" s="105">
        <v>1</v>
      </c>
      <c r="C231" s="106" t="s">
        <v>140</v>
      </c>
      <c r="D231" s="106" t="s">
        <v>133</v>
      </c>
      <c r="E231" s="106" t="s">
        <v>133</v>
      </c>
      <c r="F231" s="106" t="s">
        <v>220</v>
      </c>
      <c r="G231" s="106" t="s">
        <v>129</v>
      </c>
      <c r="H231" s="106"/>
      <c r="I231" s="106"/>
      <c r="J231" s="106"/>
      <c r="K231" s="107" t="s">
        <v>353</v>
      </c>
      <c r="L231" s="101"/>
      <c r="M231" s="101"/>
      <c r="N231" s="101"/>
      <c r="O231" s="101">
        <f>+L231+M231-N231</f>
        <v>0</v>
      </c>
      <c r="P231" s="101"/>
      <c r="Q231" s="101"/>
      <c r="R231" s="101"/>
      <c r="S231" s="101"/>
      <c r="T231" s="101"/>
      <c r="U231" s="101"/>
      <c r="V231" s="101" t="e">
        <f t="shared" si="91"/>
        <v>#DIV/0!</v>
      </c>
      <c r="W231" s="101">
        <f t="shared" si="84"/>
        <v>0</v>
      </c>
      <c r="X231" s="103"/>
      <c r="Y231" s="103"/>
      <c r="Z231" s="110">
        <f t="shared" si="85"/>
        <v>0</v>
      </c>
    </row>
    <row r="232" spans="1:26" ht="16.5" hidden="1" thickTop="1" thickBot="1" x14ac:dyDescent="0.3">
      <c r="A232" s="105">
        <v>1</v>
      </c>
      <c r="B232" s="105">
        <v>1</v>
      </c>
      <c r="C232" s="106" t="s">
        <v>140</v>
      </c>
      <c r="D232" s="106" t="s">
        <v>133</v>
      </c>
      <c r="E232" s="106" t="s">
        <v>133</v>
      </c>
      <c r="F232" s="106" t="s">
        <v>220</v>
      </c>
      <c r="G232" s="106" t="s">
        <v>140</v>
      </c>
      <c r="H232" s="106"/>
      <c r="I232" s="106"/>
      <c r="J232" s="106"/>
      <c r="K232" s="107" t="s">
        <v>354</v>
      </c>
      <c r="L232" s="101"/>
      <c r="M232" s="101"/>
      <c r="N232" s="101"/>
      <c r="O232" s="101">
        <f>+L232+M232-N232</f>
        <v>0</v>
      </c>
      <c r="P232" s="101"/>
      <c r="Q232" s="101"/>
      <c r="R232" s="101"/>
      <c r="S232" s="101"/>
      <c r="T232" s="101"/>
      <c r="U232" s="101"/>
      <c r="V232" s="101" t="e">
        <f t="shared" si="91"/>
        <v>#DIV/0!</v>
      </c>
      <c r="W232" s="101">
        <f t="shared" si="84"/>
        <v>0</v>
      </c>
      <c r="X232" s="103"/>
      <c r="Y232" s="103"/>
      <c r="Z232" s="110">
        <f t="shared" si="85"/>
        <v>0</v>
      </c>
    </row>
    <row r="233" spans="1:26" ht="16.5" hidden="1" thickTop="1" thickBot="1" x14ac:dyDescent="0.3">
      <c r="A233" s="105">
        <v>1</v>
      </c>
      <c r="B233" s="105">
        <v>1</v>
      </c>
      <c r="C233" s="106" t="s">
        <v>140</v>
      </c>
      <c r="D233" s="106" t="s">
        <v>133</v>
      </c>
      <c r="E233" s="106" t="s">
        <v>133</v>
      </c>
      <c r="F233" s="106" t="s">
        <v>220</v>
      </c>
      <c r="G233" s="106" t="s">
        <v>142</v>
      </c>
      <c r="H233" s="106"/>
      <c r="I233" s="106"/>
      <c r="J233" s="106"/>
      <c r="K233" s="107" t="s">
        <v>355</v>
      </c>
      <c r="L233" s="101">
        <f>SUM(L234:L240)</f>
        <v>0</v>
      </c>
      <c r="M233" s="101"/>
      <c r="N233" s="101"/>
      <c r="O233" s="101">
        <f>+L233+M233-N233</f>
        <v>0</v>
      </c>
      <c r="P233" s="101">
        <v>0</v>
      </c>
      <c r="Q233" s="101">
        <f>SUM(Q234:Q240)</f>
        <v>0</v>
      </c>
      <c r="R233" s="101">
        <f>SUM(R234:R240)</f>
        <v>0</v>
      </c>
      <c r="S233" s="101">
        <f>SUM(S234:S240)</f>
        <v>0</v>
      </c>
      <c r="T233" s="101">
        <f t="shared" ref="T233:U233" si="95">SUM(T234:T240)</f>
        <v>0</v>
      </c>
      <c r="U233" s="101">
        <f t="shared" si="95"/>
        <v>0</v>
      </c>
      <c r="V233" s="102" t="e">
        <f t="shared" si="91"/>
        <v>#DIV/0!</v>
      </c>
      <c r="W233" s="101"/>
      <c r="X233" s="103"/>
      <c r="Y233" s="103"/>
      <c r="Z233" s="110"/>
    </row>
    <row r="234" spans="1:26" ht="16.5" hidden="1" thickTop="1" thickBot="1" x14ac:dyDescent="0.3">
      <c r="A234" s="105"/>
      <c r="B234" s="105"/>
      <c r="C234" s="106"/>
      <c r="D234" s="106"/>
      <c r="E234" s="106"/>
      <c r="F234" s="106"/>
      <c r="G234" s="106"/>
      <c r="H234" s="106"/>
      <c r="I234" s="106"/>
      <c r="J234" s="106"/>
      <c r="K234" s="120" t="s">
        <v>759</v>
      </c>
      <c r="L234" s="108">
        <v>0</v>
      </c>
      <c r="M234" s="101"/>
      <c r="N234" s="101"/>
      <c r="O234" s="108">
        <f t="shared" ref="O234:O240" si="96">+L234+M234-N234</f>
        <v>0</v>
      </c>
      <c r="P234" s="101"/>
      <c r="Q234" s="108">
        <v>0</v>
      </c>
      <c r="R234" s="108">
        <v>0</v>
      </c>
      <c r="S234" s="101"/>
      <c r="T234" s="108">
        <v>0</v>
      </c>
      <c r="U234" s="108">
        <v>0</v>
      </c>
      <c r="V234" s="102" t="e">
        <f t="shared" si="91"/>
        <v>#DIV/0!</v>
      </c>
      <c r="W234" s="101"/>
      <c r="X234" s="103"/>
      <c r="Y234" s="103"/>
      <c r="Z234" s="110"/>
    </row>
    <row r="235" spans="1:26" ht="16.5" hidden="1" thickTop="1" thickBot="1" x14ac:dyDescent="0.3">
      <c r="A235" s="105"/>
      <c r="B235" s="105"/>
      <c r="C235" s="106"/>
      <c r="D235" s="106"/>
      <c r="E235" s="106"/>
      <c r="F235" s="106"/>
      <c r="G235" s="106"/>
      <c r="H235" s="106"/>
      <c r="I235" s="106"/>
      <c r="J235" s="106"/>
      <c r="K235" s="120" t="s">
        <v>760</v>
      </c>
      <c r="L235" s="108">
        <v>0</v>
      </c>
      <c r="M235" s="101"/>
      <c r="N235" s="101"/>
      <c r="O235" s="108">
        <f t="shared" si="96"/>
        <v>0</v>
      </c>
      <c r="P235" s="101"/>
      <c r="Q235" s="108">
        <v>0</v>
      </c>
      <c r="R235" s="108">
        <v>0</v>
      </c>
      <c r="S235" s="101"/>
      <c r="T235" s="108">
        <v>0</v>
      </c>
      <c r="U235" s="108">
        <v>0</v>
      </c>
      <c r="V235" s="102" t="e">
        <f t="shared" si="91"/>
        <v>#DIV/0!</v>
      </c>
      <c r="W235" s="101"/>
      <c r="X235" s="103"/>
      <c r="Y235" s="103"/>
      <c r="Z235" s="110"/>
    </row>
    <row r="236" spans="1:26" ht="16.5" hidden="1" thickTop="1" thickBot="1" x14ac:dyDescent="0.3">
      <c r="A236" s="105"/>
      <c r="B236" s="105"/>
      <c r="C236" s="106"/>
      <c r="D236" s="106"/>
      <c r="E236" s="106"/>
      <c r="F236" s="106"/>
      <c r="G236" s="106"/>
      <c r="H236" s="106"/>
      <c r="I236" s="106"/>
      <c r="J236" s="106"/>
      <c r="K236" s="120" t="s">
        <v>181</v>
      </c>
      <c r="L236" s="108">
        <v>0</v>
      </c>
      <c r="M236" s="101"/>
      <c r="N236" s="101"/>
      <c r="O236" s="108">
        <f t="shared" si="96"/>
        <v>0</v>
      </c>
      <c r="P236" s="101"/>
      <c r="Q236" s="108">
        <v>0</v>
      </c>
      <c r="R236" s="108">
        <v>0</v>
      </c>
      <c r="S236" s="101"/>
      <c r="T236" s="108">
        <v>0</v>
      </c>
      <c r="U236" s="108">
        <v>0</v>
      </c>
      <c r="V236" s="102" t="e">
        <f t="shared" si="91"/>
        <v>#DIV/0!</v>
      </c>
      <c r="W236" s="101"/>
      <c r="X236" s="103"/>
      <c r="Y236" s="103"/>
      <c r="Z236" s="110"/>
    </row>
    <row r="237" spans="1:26" ht="16.5" hidden="1" thickTop="1" thickBot="1" x14ac:dyDescent="0.3">
      <c r="A237" s="105"/>
      <c r="B237" s="105"/>
      <c r="C237" s="106"/>
      <c r="D237" s="106"/>
      <c r="E237" s="106"/>
      <c r="F237" s="106"/>
      <c r="G237" s="106"/>
      <c r="H237" s="106"/>
      <c r="I237" s="106"/>
      <c r="J237" s="106"/>
      <c r="K237" s="120" t="s">
        <v>761</v>
      </c>
      <c r="L237" s="108">
        <v>0</v>
      </c>
      <c r="M237" s="101"/>
      <c r="N237" s="101"/>
      <c r="O237" s="108">
        <f t="shared" si="96"/>
        <v>0</v>
      </c>
      <c r="P237" s="101"/>
      <c r="Q237" s="108">
        <v>0</v>
      </c>
      <c r="R237" s="108">
        <v>0</v>
      </c>
      <c r="S237" s="101"/>
      <c r="T237" s="108">
        <v>0</v>
      </c>
      <c r="U237" s="108">
        <v>0</v>
      </c>
      <c r="V237" s="102" t="e">
        <f t="shared" si="91"/>
        <v>#DIV/0!</v>
      </c>
      <c r="W237" s="101"/>
      <c r="X237" s="103"/>
      <c r="Y237" s="103"/>
      <c r="Z237" s="110"/>
    </row>
    <row r="238" spans="1:26" ht="16.5" hidden="1" thickTop="1" thickBot="1" x14ac:dyDescent="0.3">
      <c r="A238" s="105"/>
      <c r="B238" s="105"/>
      <c r="C238" s="106"/>
      <c r="D238" s="106"/>
      <c r="E238" s="106"/>
      <c r="F238" s="106"/>
      <c r="G238" s="106"/>
      <c r="H238" s="106"/>
      <c r="I238" s="106"/>
      <c r="J238" s="106"/>
      <c r="K238" s="120" t="s">
        <v>762</v>
      </c>
      <c r="L238" s="108">
        <v>0</v>
      </c>
      <c r="M238" s="101"/>
      <c r="N238" s="101"/>
      <c r="O238" s="108">
        <f t="shared" si="96"/>
        <v>0</v>
      </c>
      <c r="P238" s="101"/>
      <c r="Q238" s="108">
        <v>0</v>
      </c>
      <c r="R238" s="108">
        <v>0</v>
      </c>
      <c r="S238" s="101"/>
      <c r="T238" s="108">
        <v>0</v>
      </c>
      <c r="U238" s="108">
        <v>0</v>
      </c>
      <c r="V238" s="102" t="e">
        <f t="shared" si="91"/>
        <v>#DIV/0!</v>
      </c>
      <c r="W238" s="101"/>
      <c r="X238" s="103"/>
      <c r="Y238" s="103"/>
      <c r="Z238" s="110"/>
    </row>
    <row r="239" spans="1:26" ht="16.5" hidden="1" thickTop="1" thickBot="1" x14ac:dyDescent="0.3">
      <c r="A239" s="105"/>
      <c r="B239" s="105"/>
      <c r="C239" s="106"/>
      <c r="D239" s="106"/>
      <c r="E239" s="106"/>
      <c r="F239" s="106"/>
      <c r="G239" s="106"/>
      <c r="H239" s="106"/>
      <c r="I239" s="106"/>
      <c r="J239" s="106"/>
      <c r="K239" s="120" t="s">
        <v>196</v>
      </c>
      <c r="L239" s="108">
        <v>0</v>
      </c>
      <c r="M239" s="101"/>
      <c r="N239" s="101"/>
      <c r="O239" s="108">
        <f t="shared" si="96"/>
        <v>0</v>
      </c>
      <c r="P239" s="101"/>
      <c r="Q239" s="108">
        <v>0</v>
      </c>
      <c r="R239" s="108">
        <v>0</v>
      </c>
      <c r="S239" s="101"/>
      <c r="T239" s="108">
        <v>0</v>
      </c>
      <c r="U239" s="108">
        <v>0</v>
      </c>
      <c r="V239" s="102" t="e">
        <f t="shared" si="91"/>
        <v>#DIV/0!</v>
      </c>
      <c r="W239" s="101"/>
      <c r="X239" s="103"/>
      <c r="Y239" s="103"/>
      <c r="Z239" s="110"/>
    </row>
    <row r="240" spans="1:26" ht="16.5" hidden="1" thickTop="1" thickBot="1" x14ac:dyDescent="0.3">
      <c r="A240" s="105"/>
      <c r="B240" s="105"/>
      <c r="C240" s="106"/>
      <c r="D240" s="106"/>
      <c r="E240" s="106"/>
      <c r="F240" s="106"/>
      <c r="G240" s="106"/>
      <c r="H240" s="106"/>
      <c r="I240" s="106"/>
      <c r="J240" s="106"/>
      <c r="K240" s="120" t="s">
        <v>243</v>
      </c>
      <c r="L240" s="108">
        <v>0</v>
      </c>
      <c r="M240" s="101"/>
      <c r="N240" s="101"/>
      <c r="O240" s="108">
        <f t="shared" si="96"/>
        <v>0</v>
      </c>
      <c r="P240" s="101"/>
      <c r="Q240" s="108">
        <v>0</v>
      </c>
      <c r="R240" s="108"/>
      <c r="S240" s="101"/>
      <c r="T240" s="108">
        <v>0</v>
      </c>
      <c r="U240" s="108">
        <v>0</v>
      </c>
      <c r="V240" s="102" t="e">
        <f t="shared" si="91"/>
        <v>#DIV/0!</v>
      </c>
      <c r="W240" s="101"/>
      <c r="X240" s="103"/>
      <c r="Y240" s="103"/>
      <c r="Z240" s="110"/>
    </row>
    <row r="241" spans="1:26" ht="16.5" hidden="1" thickTop="1" thickBot="1" x14ac:dyDescent="0.3">
      <c r="A241" s="82">
        <v>1</v>
      </c>
      <c r="B241" s="83">
        <v>1</v>
      </c>
      <c r="C241" s="83" t="s">
        <v>140</v>
      </c>
      <c r="D241" s="83" t="s">
        <v>133</v>
      </c>
      <c r="E241" s="83" t="s">
        <v>133</v>
      </c>
      <c r="F241" s="83" t="s">
        <v>245</v>
      </c>
      <c r="G241" s="83"/>
      <c r="H241" s="84"/>
      <c r="I241" s="84"/>
      <c r="J241" s="84"/>
      <c r="K241" s="85" t="s">
        <v>356</v>
      </c>
      <c r="L241" s="86">
        <f>SUM(L242:L244)</f>
        <v>0</v>
      </c>
      <c r="M241" s="86">
        <f t="shared" ref="M241:U241" si="97">SUM(M242:M244)</f>
        <v>0</v>
      </c>
      <c r="N241" s="86">
        <f t="shared" si="97"/>
        <v>0</v>
      </c>
      <c r="O241" s="86">
        <f t="shared" si="97"/>
        <v>0</v>
      </c>
      <c r="P241" s="86">
        <f t="shared" si="97"/>
        <v>0</v>
      </c>
      <c r="Q241" s="86">
        <f t="shared" si="97"/>
        <v>0</v>
      </c>
      <c r="R241" s="86">
        <f t="shared" si="97"/>
        <v>0</v>
      </c>
      <c r="S241" s="86">
        <f t="shared" si="97"/>
        <v>0</v>
      </c>
      <c r="T241" s="86">
        <f t="shared" si="97"/>
        <v>0</v>
      </c>
      <c r="U241" s="101">
        <f t="shared" si="97"/>
        <v>0</v>
      </c>
      <c r="V241" s="87" t="e">
        <f t="shared" si="91"/>
        <v>#DIV/0!</v>
      </c>
      <c r="W241" s="86">
        <f t="shared" si="84"/>
        <v>0</v>
      </c>
      <c r="X241" s="88"/>
      <c r="Y241" s="88"/>
      <c r="Z241" s="89">
        <f t="shared" si="85"/>
        <v>0</v>
      </c>
    </row>
    <row r="242" spans="1:26" ht="16.5" hidden="1" thickTop="1" thickBot="1" x14ac:dyDescent="0.3">
      <c r="A242" s="105">
        <v>1</v>
      </c>
      <c r="B242" s="105">
        <v>1</v>
      </c>
      <c r="C242" s="106" t="s">
        <v>140</v>
      </c>
      <c r="D242" s="106" t="s">
        <v>133</v>
      </c>
      <c r="E242" s="106" t="s">
        <v>133</v>
      </c>
      <c r="F242" s="106" t="s">
        <v>245</v>
      </c>
      <c r="G242" s="106" t="s">
        <v>129</v>
      </c>
      <c r="H242" s="106"/>
      <c r="I242" s="106"/>
      <c r="J242" s="106"/>
      <c r="K242" s="107" t="s">
        <v>357</v>
      </c>
      <c r="L242" s="101"/>
      <c r="M242" s="101"/>
      <c r="N242" s="101"/>
      <c r="O242" s="101">
        <f>+L242+M242-N242</f>
        <v>0</v>
      </c>
      <c r="P242" s="101"/>
      <c r="Q242" s="101"/>
      <c r="R242" s="101"/>
      <c r="S242" s="101"/>
      <c r="T242" s="101"/>
      <c r="U242" s="101"/>
      <c r="V242" s="101" t="e">
        <f t="shared" si="91"/>
        <v>#DIV/0!</v>
      </c>
      <c r="W242" s="101">
        <f t="shared" si="84"/>
        <v>0</v>
      </c>
      <c r="X242" s="103"/>
      <c r="Y242" s="103"/>
      <c r="Z242" s="110">
        <f t="shared" si="85"/>
        <v>0</v>
      </c>
    </row>
    <row r="243" spans="1:26" ht="16.5" hidden="1" thickTop="1" thickBot="1" x14ac:dyDescent="0.3">
      <c r="A243" s="105">
        <v>1</v>
      </c>
      <c r="B243" s="105">
        <v>1</v>
      </c>
      <c r="C243" s="106" t="s">
        <v>140</v>
      </c>
      <c r="D243" s="106" t="s">
        <v>133</v>
      </c>
      <c r="E243" s="106" t="s">
        <v>133</v>
      </c>
      <c r="F243" s="106" t="s">
        <v>245</v>
      </c>
      <c r="G243" s="106" t="s">
        <v>140</v>
      </c>
      <c r="H243" s="106"/>
      <c r="I243" s="106"/>
      <c r="J243" s="106"/>
      <c r="K243" s="107" t="s">
        <v>358</v>
      </c>
      <c r="L243" s="101"/>
      <c r="M243" s="101"/>
      <c r="N243" s="101"/>
      <c r="O243" s="101">
        <f>+L243+M243-N243</f>
        <v>0</v>
      </c>
      <c r="P243" s="101"/>
      <c r="Q243" s="101"/>
      <c r="R243" s="101"/>
      <c r="S243" s="101"/>
      <c r="T243" s="101"/>
      <c r="U243" s="101"/>
      <c r="V243" s="101" t="e">
        <f t="shared" si="91"/>
        <v>#DIV/0!</v>
      </c>
      <c r="W243" s="101">
        <f t="shared" si="84"/>
        <v>0</v>
      </c>
      <c r="X243" s="103"/>
      <c r="Y243" s="103"/>
      <c r="Z243" s="110">
        <f t="shared" si="85"/>
        <v>0</v>
      </c>
    </row>
    <row r="244" spans="1:26" ht="16.5" hidden="1" thickTop="1" thickBot="1" x14ac:dyDescent="0.3">
      <c r="A244" s="105">
        <v>1</v>
      </c>
      <c r="B244" s="105">
        <v>1</v>
      </c>
      <c r="C244" s="106" t="s">
        <v>140</v>
      </c>
      <c r="D244" s="106" t="s">
        <v>133</v>
      </c>
      <c r="E244" s="106" t="s">
        <v>133</v>
      </c>
      <c r="F244" s="106" t="s">
        <v>245</v>
      </c>
      <c r="G244" s="106" t="s">
        <v>142</v>
      </c>
      <c r="H244" s="106"/>
      <c r="I244" s="106"/>
      <c r="J244" s="106"/>
      <c r="K244" s="107" t="s">
        <v>359</v>
      </c>
      <c r="L244" s="101"/>
      <c r="M244" s="101"/>
      <c r="N244" s="101"/>
      <c r="O244" s="101">
        <f>+L244+M244-N244</f>
        <v>0</v>
      </c>
      <c r="P244" s="101"/>
      <c r="Q244" s="101"/>
      <c r="R244" s="101"/>
      <c r="S244" s="101"/>
      <c r="T244" s="101"/>
      <c r="U244" s="101"/>
      <c r="V244" s="101" t="e">
        <f t="shared" si="91"/>
        <v>#DIV/0!</v>
      </c>
      <c r="W244" s="101">
        <f t="shared" si="84"/>
        <v>0</v>
      </c>
      <c r="X244" s="103"/>
      <c r="Y244" s="103"/>
      <c r="Z244" s="110">
        <f t="shared" si="85"/>
        <v>0</v>
      </c>
    </row>
    <row r="245" spans="1:26" ht="16.5" hidden="1" thickTop="1" thickBot="1" x14ac:dyDescent="0.3">
      <c r="A245" s="82">
        <v>1</v>
      </c>
      <c r="B245" s="83">
        <v>1</v>
      </c>
      <c r="C245" s="83" t="s">
        <v>140</v>
      </c>
      <c r="D245" s="83" t="s">
        <v>133</v>
      </c>
      <c r="E245" s="83" t="s">
        <v>133</v>
      </c>
      <c r="F245" s="83" t="s">
        <v>304</v>
      </c>
      <c r="G245" s="83"/>
      <c r="H245" s="84"/>
      <c r="I245" s="84"/>
      <c r="J245" s="84"/>
      <c r="K245" s="85" t="s">
        <v>360</v>
      </c>
      <c r="L245" s="86">
        <f>SUM(L246:L248)</f>
        <v>0</v>
      </c>
      <c r="M245" s="86">
        <f t="shared" ref="M245:U245" si="98">SUM(M246:M248)</f>
        <v>0</v>
      </c>
      <c r="N245" s="86">
        <f t="shared" si="98"/>
        <v>0</v>
      </c>
      <c r="O245" s="86">
        <f t="shared" si="98"/>
        <v>0</v>
      </c>
      <c r="P245" s="86">
        <f t="shared" si="98"/>
        <v>0</v>
      </c>
      <c r="Q245" s="86">
        <f t="shared" si="98"/>
        <v>0</v>
      </c>
      <c r="R245" s="86">
        <f t="shared" si="98"/>
        <v>0</v>
      </c>
      <c r="S245" s="86">
        <f t="shared" si="98"/>
        <v>0</v>
      </c>
      <c r="T245" s="86">
        <f t="shared" si="98"/>
        <v>0</v>
      </c>
      <c r="U245" s="101">
        <f t="shared" si="98"/>
        <v>0</v>
      </c>
      <c r="V245" s="87" t="e">
        <f t="shared" si="91"/>
        <v>#DIV/0!</v>
      </c>
      <c r="W245" s="86">
        <f t="shared" si="84"/>
        <v>0</v>
      </c>
      <c r="X245" s="88"/>
      <c r="Y245" s="88"/>
      <c r="Z245" s="89">
        <f t="shared" si="85"/>
        <v>0</v>
      </c>
    </row>
    <row r="246" spans="1:26" ht="24" hidden="1" thickTop="1" thickBot="1" x14ac:dyDescent="0.3">
      <c r="A246" s="105">
        <v>1</v>
      </c>
      <c r="B246" s="105">
        <v>1</v>
      </c>
      <c r="C246" s="106" t="s">
        <v>140</v>
      </c>
      <c r="D246" s="106" t="s">
        <v>133</v>
      </c>
      <c r="E246" s="106" t="s">
        <v>133</v>
      </c>
      <c r="F246" s="106" t="s">
        <v>304</v>
      </c>
      <c r="G246" s="106" t="s">
        <v>129</v>
      </c>
      <c r="H246" s="106"/>
      <c r="I246" s="106"/>
      <c r="J246" s="106"/>
      <c r="K246" s="107" t="s">
        <v>361</v>
      </c>
      <c r="L246" s="101"/>
      <c r="M246" s="101"/>
      <c r="N246" s="101"/>
      <c r="O246" s="101">
        <f>+L246+M246-N246</f>
        <v>0</v>
      </c>
      <c r="P246" s="101"/>
      <c r="Q246" s="101"/>
      <c r="R246" s="101"/>
      <c r="S246" s="101"/>
      <c r="T246" s="101"/>
      <c r="U246" s="101"/>
      <c r="V246" s="101" t="e">
        <f t="shared" si="91"/>
        <v>#DIV/0!</v>
      </c>
      <c r="W246" s="101">
        <f t="shared" si="84"/>
        <v>0</v>
      </c>
      <c r="X246" s="103"/>
      <c r="Y246" s="103"/>
      <c r="Z246" s="110">
        <f t="shared" si="85"/>
        <v>0</v>
      </c>
    </row>
    <row r="247" spans="1:26" ht="24" hidden="1" thickTop="1" thickBot="1" x14ac:dyDescent="0.3">
      <c r="A247" s="105">
        <v>1</v>
      </c>
      <c r="B247" s="105">
        <v>1</v>
      </c>
      <c r="C247" s="106" t="s">
        <v>140</v>
      </c>
      <c r="D247" s="106" t="s">
        <v>133</v>
      </c>
      <c r="E247" s="106" t="s">
        <v>133</v>
      </c>
      <c r="F247" s="106" t="s">
        <v>304</v>
      </c>
      <c r="G247" s="106" t="s">
        <v>140</v>
      </c>
      <c r="H247" s="106"/>
      <c r="I247" s="106"/>
      <c r="J247" s="106"/>
      <c r="K247" s="107" t="s">
        <v>362</v>
      </c>
      <c r="L247" s="101"/>
      <c r="M247" s="101"/>
      <c r="N247" s="101"/>
      <c r="O247" s="101">
        <f>+L247+M247-N247</f>
        <v>0</v>
      </c>
      <c r="P247" s="101"/>
      <c r="Q247" s="101"/>
      <c r="R247" s="101"/>
      <c r="S247" s="101"/>
      <c r="T247" s="101"/>
      <c r="U247" s="101"/>
      <c r="V247" s="101" t="e">
        <f t="shared" si="91"/>
        <v>#DIV/0!</v>
      </c>
      <c r="W247" s="101">
        <f t="shared" si="84"/>
        <v>0</v>
      </c>
      <c r="X247" s="103"/>
      <c r="Y247" s="103"/>
      <c r="Z247" s="110">
        <f t="shared" si="85"/>
        <v>0</v>
      </c>
    </row>
    <row r="248" spans="1:26" ht="24" hidden="1" thickTop="1" thickBot="1" x14ac:dyDescent="0.3">
      <c r="A248" s="105">
        <v>1</v>
      </c>
      <c r="B248" s="105">
        <v>1</v>
      </c>
      <c r="C248" s="106" t="s">
        <v>140</v>
      </c>
      <c r="D248" s="106" t="s">
        <v>133</v>
      </c>
      <c r="E248" s="106" t="s">
        <v>133</v>
      </c>
      <c r="F248" s="106" t="s">
        <v>304</v>
      </c>
      <c r="G248" s="106" t="s">
        <v>142</v>
      </c>
      <c r="H248" s="106"/>
      <c r="I248" s="106"/>
      <c r="J248" s="106"/>
      <c r="K248" s="107" t="s">
        <v>363</v>
      </c>
      <c r="L248" s="101"/>
      <c r="M248" s="101"/>
      <c r="N248" s="101"/>
      <c r="O248" s="101">
        <f>+L248+M248-N248</f>
        <v>0</v>
      </c>
      <c r="P248" s="101"/>
      <c r="Q248" s="101"/>
      <c r="R248" s="101"/>
      <c r="S248" s="101"/>
      <c r="T248" s="101"/>
      <c r="U248" s="101"/>
      <c r="V248" s="101" t="e">
        <f t="shared" si="91"/>
        <v>#DIV/0!</v>
      </c>
      <c r="W248" s="101">
        <f t="shared" si="84"/>
        <v>0</v>
      </c>
      <c r="X248" s="103"/>
      <c r="Y248" s="103"/>
      <c r="Z248" s="110">
        <f t="shared" si="85"/>
        <v>0</v>
      </c>
    </row>
    <row r="249" spans="1:26" ht="16.5" hidden="1" thickTop="1" thickBot="1" x14ac:dyDescent="0.3">
      <c r="A249" s="82">
        <v>1</v>
      </c>
      <c r="B249" s="83">
        <v>1</v>
      </c>
      <c r="C249" s="83" t="s">
        <v>140</v>
      </c>
      <c r="D249" s="83" t="s">
        <v>133</v>
      </c>
      <c r="E249" s="83" t="s">
        <v>133</v>
      </c>
      <c r="F249" s="83" t="s">
        <v>364</v>
      </c>
      <c r="G249" s="83"/>
      <c r="H249" s="84"/>
      <c r="I249" s="84"/>
      <c r="J249" s="84"/>
      <c r="K249" s="85" t="s">
        <v>365</v>
      </c>
      <c r="L249" s="86">
        <f>SUM(L250:L252)</f>
        <v>0</v>
      </c>
      <c r="M249" s="86">
        <f t="shared" ref="M249:U249" si="99">SUM(M250:M252)</f>
        <v>0</v>
      </c>
      <c r="N249" s="86">
        <f t="shared" si="99"/>
        <v>0</v>
      </c>
      <c r="O249" s="86">
        <f t="shared" si="99"/>
        <v>0</v>
      </c>
      <c r="P249" s="86">
        <f t="shared" si="99"/>
        <v>0</v>
      </c>
      <c r="Q249" s="86">
        <f t="shared" si="99"/>
        <v>0</v>
      </c>
      <c r="R249" s="86">
        <f t="shared" si="99"/>
        <v>0</v>
      </c>
      <c r="S249" s="86">
        <f t="shared" si="99"/>
        <v>0</v>
      </c>
      <c r="T249" s="86">
        <f t="shared" si="99"/>
        <v>0</v>
      </c>
      <c r="U249" s="101">
        <f t="shared" si="99"/>
        <v>0</v>
      </c>
      <c r="V249" s="87" t="e">
        <f t="shared" si="91"/>
        <v>#DIV/0!</v>
      </c>
      <c r="W249" s="86">
        <f t="shared" si="84"/>
        <v>0</v>
      </c>
      <c r="X249" s="88"/>
      <c r="Y249" s="88"/>
      <c r="Z249" s="89">
        <f t="shared" si="85"/>
        <v>0</v>
      </c>
    </row>
    <row r="250" spans="1:26" ht="16.5" hidden="1" thickTop="1" thickBot="1" x14ac:dyDescent="0.3">
      <c r="A250" s="105">
        <v>1</v>
      </c>
      <c r="B250" s="105">
        <v>1</v>
      </c>
      <c r="C250" s="106" t="s">
        <v>140</v>
      </c>
      <c r="D250" s="106" t="s">
        <v>133</v>
      </c>
      <c r="E250" s="106" t="s">
        <v>133</v>
      </c>
      <c r="F250" s="106" t="s">
        <v>364</v>
      </c>
      <c r="G250" s="106" t="s">
        <v>129</v>
      </c>
      <c r="H250" s="106"/>
      <c r="I250" s="106"/>
      <c r="J250" s="106"/>
      <c r="K250" s="107" t="s">
        <v>366</v>
      </c>
      <c r="L250" s="101"/>
      <c r="M250" s="101"/>
      <c r="N250" s="101"/>
      <c r="O250" s="101">
        <f>+L250+M250-N250</f>
        <v>0</v>
      </c>
      <c r="P250" s="101"/>
      <c r="Q250" s="101"/>
      <c r="R250" s="101"/>
      <c r="S250" s="101"/>
      <c r="T250" s="101"/>
      <c r="U250" s="101"/>
      <c r="V250" s="101" t="e">
        <f t="shared" si="91"/>
        <v>#DIV/0!</v>
      </c>
      <c r="W250" s="101">
        <f t="shared" si="84"/>
        <v>0</v>
      </c>
      <c r="X250" s="103"/>
      <c r="Y250" s="103"/>
      <c r="Z250" s="110">
        <f t="shared" si="85"/>
        <v>0</v>
      </c>
    </row>
    <row r="251" spans="1:26" ht="24" hidden="1" thickTop="1" thickBot="1" x14ac:dyDescent="0.3">
      <c r="A251" s="105">
        <v>1</v>
      </c>
      <c r="B251" s="105">
        <v>1</v>
      </c>
      <c r="C251" s="106" t="s">
        <v>140</v>
      </c>
      <c r="D251" s="106" t="s">
        <v>133</v>
      </c>
      <c r="E251" s="106" t="s">
        <v>133</v>
      </c>
      <c r="F251" s="106" t="s">
        <v>364</v>
      </c>
      <c r="G251" s="106" t="s">
        <v>140</v>
      </c>
      <c r="H251" s="106"/>
      <c r="I251" s="106"/>
      <c r="J251" s="106"/>
      <c r="K251" s="107" t="s">
        <v>367</v>
      </c>
      <c r="L251" s="101"/>
      <c r="M251" s="101"/>
      <c r="N251" s="101"/>
      <c r="O251" s="101">
        <f>+L251+M251-N251</f>
        <v>0</v>
      </c>
      <c r="P251" s="101"/>
      <c r="Q251" s="101"/>
      <c r="R251" s="101"/>
      <c r="S251" s="101"/>
      <c r="T251" s="101"/>
      <c r="U251" s="101"/>
      <c r="V251" s="101" t="e">
        <f t="shared" si="91"/>
        <v>#DIV/0!</v>
      </c>
      <c r="W251" s="101">
        <f t="shared" si="84"/>
        <v>0</v>
      </c>
      <c r="X251" s="103"/>
      <c r="Y251" s="103"/>
      <c r="Z251" s="110">
        <f t="shared" si="85"/>
        <v>0</v>
      </c>
    </row>
    <row r="252" spans="1:26" ht="24" hidden="1" thickTop="1" thickBot="1" x14ac:dyDescent="0.3">
      <c r="A252" s="105">
        <v>1</v>
      </c>
      <c r="B252" s="105">
        <v>1</v>
      </c>
      <c r="C252" s="106" t="s">
        <v>140</v>
      </c>
      <c r="D252" s="106" t="s">
        <v>133</v>
      </c>
      <c r="E252" s="106" t="s">
        <v>133</v>
      </c>
      <c r="F252" s="106" t="s">
        <v>364</v>
      </c>
      <c r="G252" s="106" t="s">
        <v>142</v>
      </c>
      <c r="H252" s="106"/>
      <c r="I252" s="106"/>
      <c r="J252" s="106"/>
      <c r="K252" s="107" t="s">
        <v>368</v>
      </c>
      <c r="L252" s="101"/>
      <c r="M252" s="101"/>
      <c r="N252" s="101"/>
      <c r="O252" s="101">
        <f>+L252+M252-N252</f>
        <v>0</v>
      </c>
      <c r="P252" s="101"/>
      <c r="Q252" s="101"/>
      <c r="R252" s="101"/>
      <c r="S252" s="101"/>
      <c r="T252" s="101"/>
      <c r="U252" s="101"/>
      <c r="V252" s="101" t="e">
        <f t="shared" si="91"/>
        <v>#DIV/0!</v>
      </c>
      <c r="W252" s="101">
        <f t="shared" si="84"/>
        <v>0</v>
      </c>
      <c r="X252" s="103"/>
      <c r="Y252" s="103"/>
      <c r="Z252" s="110">
        <f t="shared" si="85"/>
        <v>0</v>
      </c>
    </row>
    <row r="253" spans="1:26" ht="16.5" hidden="1" thickTop="1" thickBot="1" x14ac:dyDescent="0.3">
      <c r="A253" s="74">
        <v>1</v>
      </c>
      <c r="B253" s="75">
        <v>1</v>
      </c>
      <c r="C253" s="75" t="s">
        <v>140</v>
      </c>
      <c r="D253" s="75" t="s">
        <v>133</v>
      </c>
      <c r="E253" s="75" t="s">
        <v>144</v>
      </c>
      <c r="F253" s="75"/>
      <c r="G253" s="75"/>
      <c r="H253" s="76"/>
      <c r="I253" s="76"/>
      <c r="J253" s="76"/>
      <c r="K253" s="77" t="s">
        <v>369</v>
      </c>
      <c r="L253" s="78">
        <f>+L254+L272+L285</f>
        <v>0</v>
      </c>
      <c r="M253" s="78">
        <f t="shared" ref="M253:U253" si="100">+M254+M272+M285</f>
        <v>0</v>
      </c>
      <c r="N253" s="78">
        <f t="shared" si="100"/>
        <v>0</v>
      </c>
      <c r="O253" s="78">
        <f t="shared" si="100"/>
        <v>0</v>
      </c>
      <c r="P253" s="78">
        <f t="shared" si="100"/>
        <v>0</v>
      </c>
      <c r="Q253" s="78">
        <f t="shared" si="100"/>
        <v>0</v>
      </c>
      <c r="R253" s="78">
        <f t="shared" si="100"/>
        <v>0</v>
      </c>
      <c r="S253" s="78">
        <f t="shared" si="100"/>
        <v>0</v>
      </c>
      <c r="T253" s="78">
        <f t="shared" si="100"/>
        <v>0</v>
      </c>
      <c r="U253" s="101">
        <f t="shared" si="100"/>
        <v>0</v>
      </c>
      <c r="V253" s="79" t="e">
        <f t="shared" si="91"/>
        <v>#DIV/0!</v>
      </c>
      <c r="W253" s="78">
        <f t="shared" si="84"/>
        <v>0</v>
      </c>
      <c r="X253" s="80"/>
      <c r="Y253" s="80"/>
      <c r="Z253" s="81">
        <f t="shared" si="85"/>
        <v>0</v>
      </c>
    </row>
    <row r="254" spans="1:26" ht="16.5" hidden="1" thickTop="1" thickBot="1" x14ac:dyDescent="0.3">
      <c r="A254" s="82">
        <v>1</v>
      </c>
      <c r="B254" s="83">
        <v>1</v>
      </c>
      <c r="C254" s="83" t="s">
        <v>140</v>
      </c>
      <c r="D254" s="83" t="s">
        <v>133</v>
      </c>
      <c r="E254" s="83" t="s">
        <v>144</v>
      </c>
      <c r="F254" s="83" t="s">
        <v>220</v>
      </c>
      <c r="G254" s="83"/>
      <c r="H254" s="84"/>
      <c r="I254" s="84"/>
      <c r="J254" s="84"/>
      <c r="K254" s="85" t="s">
        <v>370</v>
      </c>
      <c r="L254" s="86">
        <f>+L255+L259+L263</f>
        <v>0</v>
      </c>
      <c r="M254" s="86">
        <f t="shared" ref="M254:U254" si="101">+M255+M259+M263</f>
        <v>0</v>
      </c>
      <c r="N254" s="86">
        <f t="shared" si="101"/>
        <v>0</v>
      </c>
      <c r="O254" s="86">
        <f t="shared" si="101"/>
        <v>0</v>
      </c>
      <c r="P254" s="86">
        <f t="shared" si="101"/>
        <v>0</v>
      </c>
      <c r="Q254" s="86">
        <f t="shared" si="101"/>
        <v>0</v>
      </c>
      <c r="R254" s="86">
        <f t="shared" si="101"/>
        <v>0</v>
      </c>
      <c r="S254" s="86">
        <f t="shared" si="101"/>
        <v>0</v>
      </c>
      <c r="T254" s="86">
        <f t="shared" si="101"/>
        <v>0</v>
      </c>
      <c r="U254" s="101">
        <f t="shared" si="101"/>
        <v>0</v>
      </c>
      <c r="V254" s="87" t="e">
        <f t="shared" si="91"/>
        <v>#DIV/0!</v>
      </c>
      <c r="W254" s="86">
        <f t="shared" si="84"/>
        <v>0</v>
      </c>
      <c r="X254" s="88"/>
      <c r="Y254" s="88"/>
      <c r="Z254" s="89">
        <f t="shared" si="85"/>
        <v>0</v>
      </c>
    </row>
    <row r="255" spans="1:26" ht="16.5" hidden="1" thickTop="1" thickBot="1" x14ac:dyDescent="0.3">
      <c r="A255" s="90">
        <v>1</v>
      </c>
      <c r="B255" s="90">
        <v>1</v>
      </c>
      <c r="C255" s="91" t="s">
        <v>140</v>
      </c>
      <c r="D255" s="91" t="s">
        <v>133</v>
      </c>
      <c r="E255" s="91" t="s">
        <v>144</v>
      </c>
      <c r="F255" s="91" t="s">
        <v>220</v>
      </c>
      <c r="G255" s="91" t="s">
        <v>133</v>
      </c>
      <c r="H255" s="91"/>
      <c r="I255" s="91"/>
      <c r="J255" s="91"/>
      <c r="K255" s="121" t="s">
        <v>371</v>
      </c>
      <c r="L255" s="94">
        <f>SUM(L256:L258)</f>
        <v>0</v>
      </c>
      <c r="M255" s="94">
        <f t="shared" ref="M255:U255" si="102">SUM(M256:M258)</f>
        <v>0</v>
      </c>
      <c r="N255" s="94">
        <f t="shared" si="102"/>
        <v>0</v>
      </c>
      <c r="O255" s="94">
        <f t="shared" si="102"/>
        <v>0</v>
      </c>
      <c r="P255" s="94">
        <f t="shared" si="102"/>
        <v>0</v>
      </c>
      <c r="Q255" s="94">
        <f t="shared" si="102"/>
        <v>0</v>
      </c>
      <c r="R255" s="94">
        <f t="shared" si="102"/>
        <v>0</v>
      </c>
      <c r="S255" s="94">
        <f t="shared" si="102"/>
        <v>0</v>
      </c>
      <c r="T255" s="94">
        <f t="shared" si="102"/>
        <v>0</v>
      </c>
      <c r="U255" s="101">
        <f t="shared" si="102"/>
        <v>0</v>
      </c>
      <c r="V255" s="94" t="e">
        <f t="shared" si="91"/>
        <v>#DIV/0!</v>
      </c>
      <c r="W255" s="94">
        <f t="shared" si="84"/>
        <v>0</v>
      </c>
      <c r="X255" s="96"/>
      <c r="Y255" s="96"/>
      <c r="Z255" s="97">
        <f t="shared" si="85"/>
        <v>0</v>
      </c>
    </row>
    <row r="256" spans="1:26" ht="16.5" hidden="1" thickTop="1" thickBot="1" x14ac:dyDescent="0.3">
      <c r="A256" s="105">
        <v>1</v>
      </c>
      <c r="B256" s="105">
        <v>1</v>
      </c>
      <c r="C256" s="106" t="s">
        <v>140</v>
      </c>
      <c r="D256" s="106" t="s">
        <v>133</v>
      </c>
      <c r="E256" s="106" t="s">
        <v>144</v>
      </c>
      <c r="F256" s="106" t="s">
        <v>220</v>
      </c>
      <c r="G256" s="106" t="s">
        <v>133</v>
      </c>
      <c r="H256" s="106" t="s">
        <v>129</v>
      </c>
      <c r="I256" s="106"/>
      <c r="J256" s="106"/>
      <c r="K256" s="107" t="s">
        <v>372</v>
      </c>
      <c r="L256" s="101"/>
      <c r="M256" s="101"/>
      <c r="N256" s="101"/>
      <c r="O256" s="101">
        <f>+L256+M256-N256</f>
        <v>0</v>
      </c>
      <c r="P256" s="101"/>
      <c r="Q256" s="101"/>
      <c r="R256" s="101"/>
      <c r="S256" s="101"/>
      <c r="T256" s="101"/>
      <c r="U256" s="101"/>
      <c r="V256" s="101" t="e">
        <f t="shared" si="91"/>
        <v>#DIV/0!</v>
      </c>
      <c r="W256" s="101">
        <f t="shared" si="84"/>
        <v>0</v>
      </c>
      <c r="X256" s="103"/>
      <c r="Y256" s="103"/>
      <c r="Z256" s="110">
        <f t="shared" si="85"/>
        <v>0</v>
      </c>
    </row>
    <row r="257" spans="1:26" ht="24" hidden="1" thickTop="1" thickBot="1" x14ac:dyDescent="0.3">
      <c r="A257" s="105">
        <v>1</v>
      </c>
      <c r="B257" s="105">
        <v>1</v>
      </c>
      <c r="C257" s="106" t="s">
        <v>140</v>
      </c>
      <c r="D257" s="106" t="s">
        <v>133</v>
      </c>
      <c r="E257" s="106" t="s">
        <v>144</v>
      </c>
      <c r="F257" s="106" t="s">
        <v>220</v>
      </c>
      <c r="G257" s="106" t="s">
        <v>133</v>
      </c>
      <c r="H257" s="106" t="s">
        <v>140</v>
      </c>
      <c r="I257" s="106"/>
      <c r="J257" s="106"/>
      <c r="K257" s="107" t="s">
        <v>373</v>
      </c>
      <c r="L257" s="101"/>
      <c r="M257" s="101"/>
      <c r="N257" s="101"/>
      <c r="O257" s="101">
        <f>+L257+M257-N257</f>
        <v>0</v>
      </c>
      <c r="P257" s="101"/>
      <c r="Q257" s="101"/>
      <c r="R257" s="101"/>
      <c r="S257" s="101"/>
      <c r="T257" s="101"/>
      <c r="U257" s="101"/>
      <c r="V257" s="101" t="e">
        <f t="shared" si="91"/>
        <v>#DIV/0!</v>
      </c>
      <c r="W257" s="101">
        <f t="shared" si="84"/>
        <v>0</v>
      </c>
      <c r="X257" s="103"/>
      <c r="Y257" s="103"/>
      <c r="Z257" s="110">
        <f t="shared" si="85"/>
        <v>0</v>
      </c>
    </row>
    <row r="258" spans="1:26" ht="24" hidden="1" thickTop="1" thickBot="1" x14ac:dyDescent="0.3">
      <c r="A258" s="105">
        <v>1</v>
      </c>
      <c r="B258" s="105">
        <v>1</v>
      </c>
      <c r="C258" s="106" t="s">
        <v>140</v>
      </c>
      <c r="D258" s="106" t="s">
        <v>133</v>
      </c>
      <c r="E258" s="106" t="s">
        <v>144</v>
      </c>
      <c r="F258" s="106" t="s">
        <v>220</v>
      </c>
      <c r="G258" s="106" t="s">
        <v>133</v>
      </c>
      <c r="H258" s="106" t="s">
        <v>142</v>
      </c>
      <c r="I258" s="106"/>
      <c r="J258" s="106"/>
      <c r="K258" s="107" t="s">
        <v>374</v>
      </c>
      <c r="L258" s="101"/>
      <c r="M258" s="101"/>
      <c r="N258" s="101"/>
      <c r="O258" s="101">
        <f>+L258+M258-N258</f>
        <v>0</v>
      </c>
      <c r="P258" s="101"/>
      <c r="Q258" s="101"/>
      <c r="R258" s="101"/>
      <c r="S258" s="101"/>
      <c r="T258" s="101"/>
      <c r="U258" s="101"/>
      <c r="V258" s="101" t="e">
        <f t="shared" si="91"/>
        <v>#DIV/0!</v>
      </c>
      <c r="W258" s="101">
        <f t="shared" si="84"/>
        <v>0</v>
      </c>
      <c r="X258" s="103"/>
      <c r="Y258" s="103"/>
      <c r="Z258" s="110">
        <f t="shared" si="85"/>
        <v>0</v>
      </c>
    </row>
    <row r="259" spans="1:26" ht="16.5" hidden="1" thickTop="1" thickBot="1" x14ac:dyDescent="0.3">
      <c r="A259" s="90">
        <v>1</v>
      </c>
      <c r="B259" s="90">
        <v>1</v>
      </c>
      <c r="C259" s="91" t="s">
        <v>140</v>
      </c>
      <c r="D259" s="91" t="s">
        <v>133</v>
      </c>
      <c r="E259" s="91" t="s">
        <v>144</v>
      </c>
      <c r="F259" s="91" t="s">
        <v>220</v>
      </c>
      <c r="G259" s="91" t="s">
        <v>144</v>
      </c>
      <c r="H259" s="91"/>
      <c r="I259" s="91"/>
      <c r="J259" s="91"/>
      <c r="K259" s="121" t="s">
        <v>375</v>
      </c>
      <c r="L259" s="94">
        <f>SUM(L260:L262)</f>
        <v>0</v>
      </c>
      <c r="M259" s="94">
        <f t="shared" ref="M259:U259" si="103">SUM(M260:M262)</f>
        <v>0</v>
      </c>
      <c r="N259" s="94">
        <f t="shared" si="103"/>
        <v>0</v>
      </c>
      <c r="O259" s="94">
        <f t="shared" si="103"/>
        <v>0</v>
      </c>
      <c r="P259" s="94">
        <f t="shared" si="103"/>
        <v>0</v>
      </c>
      <c r="Q259" s="94">
        <f t="shared" si="103"/>
        <v>0</v>
      </c>
      <c r="R259" s="94">
        <f t="shared" si="103"/>
        <v>0</v>
      </c>
      <c r="S259" s="94">
        <f t="shared" si="103"/>
        <v>0</v>
      </c>
      <c r="T259" s="94">
        <f t="shared" si="103"/>
        <v>0</v>
      </c>
      <c r="U259" s="101">
        <f t="shared" si="103"/>
        <v>0</v>
      </c>
      <c r="V259" s="94" t="e">
        <f t="shared" si="91"/>
        <v>#DIV/0!</v>
      </c>
      <c r="W259" s="94">
        <f t="shared" si="84"/>
        <v>0</v>
      </c>
      <c r="X259" s="96"/>
      <c r="Y259" s="96"/>
      <c r="Z259" s="97">
        <f t="shared" si="85"/>
        <v>0</v>
      </c>
    </row>
    <row r="260" spans="1:26" ht="16.5" hidden="1" thickTop="1" thickBot="1" x14ac:dyDescent="0.3">
      <c r="A260" s="105">
        <v>1</v>
      </c>
      <c r="B260" s="105">
        <v>1</v>
      </c>
      <c r="C260" s="106" t="s">
        <v>140</v>
      </c>
      <c r="D260" s="106" t="s">
        <v>133</v>
      </c>
      <c r="E260" s="106" t="s">
        <v>144</v>
      </c>
      <c r="F260" s="106" t="s">
        <v>220</v>
      </c>
      <c r="G260" s="106" t="s">
        <v>144</v>
      </c>
      <c r="H260" s="106" t="s">
        <v>129</v>
      </c>
      <c r="I260" s="106"/>
      <c r="J260" s="106"/>
      <c r="K260" s="107" t="s">
        <v>376</v>
      </c>
      <c r="L260" s="101"/>
      <c r="M260" s="101"/>
      <c r="N260" s="101"/>
      <c r="O260" s="101">
        <f>+L260+M260-N260</f>
        <v>0</v>
      </c>
      <c r="P260" s="101"/>
      <c r="Q260" s="101"/>
      <c r="R260" s="101"/>
      <c r="S260" s="101"/>
      <c r="T260" s="101"/>
      <c r="U260" s="101"/>
      <c r="V260" s="101" t="e">
        <f t="shared" si="91"/>
        <v>#DIV/0!</v>
      </c>
      <c r="W260" s="101">
        <f t="shared" si="84"/>
        <v>0</v>
      </c>
      <c r="X260" s="103"/>
      <c r="Y260" s="103"/>
      <c r="Z260" s="110">
        <f t="shared" si="85"/>
        <v>0</v>
      </c>
    </row>
    <row r="261" spans="1:26" ht="16.5" hidden="1" thickTop="1" thickBot="1" x14ac:dyDescent="0.3">
      <c r="A261" s="105">
        <v>1</v>
      </c>
      <c r="B261" s="105">
        <v>1</v>
      </c>
      <c r="C261" s="106" t="s">
        <v>140</v>
      </c>
      <c r="D261" s="106" t="s">
        <v>133</v>
      </c>
      <c r="E261" s="106" t="s">
        <v>144</v>
      </c>
      <c r="F261" s="106" t="s">
        <v>220</v>
      </c>
      <c r="G261" s="106" t="s">
        <v>144</v>
      </c>
      <c r="H261" s="106" t="s">
        <v>140</v>
      </c>
      <c r="I261" s="106"/>
      <c r="J261" s="106"/>
      <c r="K261" s="107" t="s">
        <v>377</v>
      </c>
      <c r="L261" s="101"/>
      <c r="M261" s="101"/>
      <c r="N261" s="101"/>
      <c r="O261" s="101">
        <f>+L261+M261-N261</f>
        <v>0</v>
      </c>
      <c r="P261" s="101"/>
      <c r="Q261" s="101"/>
      <c r="R261" s="101"/>
      <c r="S261" s="101"/>
      <c r="T261" s="101"/>
      <c r="U261" s="101"/>
      <c r="V261" s="101" t="e">
        <f t="shared" si="91"/>
        <v>#DIV/0!</v>
      </c>
      <c r="W261" s="101">
        <f t="shared" si="84"/>
        <v>0</v>
      </c>
      <c r="X261" s="103"/>
      <c r="Y261" s="103"/>
      <c r="Z261" s="110">
        <f t="shared" si="85"/>
        <v>0</v>
      </c>
    </row>
    <row r="262" spans="1:26" ht="24" hidden="1" thickTop="1" thickBot="1" x14ac:dyDescent="0.3">
      <c r="A262" s="105">
        <v>1</v>
      </c>
      <c r="B262" s="105">
        <v>1</v>
      </c>
      <c r="C262" s="106" t="s">
        <v>140</v>
      </c>
      <c r="D262" s="106" t="s">
        <v>133</v>
      </c>
      <c r="E262" s="106" t="s">
        <v>144</v>
      </c>
      <c r="F262" s="106" t="s">
        <v>220</v>
      </c>
      <c r="G262" s="106" t="s">
        <v>144</v>
      </c>
      <c r="H262" s="106" t="s">
        <v>142</v>
      </c>
      <c r="I262" s="106"/>
      <c r="J262" s="106"/>
      <c r="K262" s="107" t="s">
        <v>378</v>
      </c>
      <c r="L262" s="101"/>
      <c r="M262" s="101"/>
      <c r="N262" s="101"/>
      <c r="O262" s="101">
        <f>+L262+M262-N262</f>
        <v>0</v>
      </c>
      <c r="P262" s="101"/>
      <c r="Q262" s="101"/>
      <c r="R262" s="101"/>
      <c r="S262" s="101"/>
      <c r="T262" s="101"/>
      <c r="U262" s="101"/>
      <c r="V262" s="101" t="e">
        <f t="shared" si="91"/>
        <v>#DIV/0!</v>
      </c>
      <c r="W262" s="101">
        <f t="shared" si="84"/>
        <v>0</v>
      </c>
      <c r="X262" s="103"/>
      <c r="Y262" s="103"/>
      <c r="Z262" s="110">
        <f t="shared" si="85"/>
        <v>0</v>
      </c>
    </row>
    <row r="263" spans="1:26" ht="16.5" hidden="1" thickTop="1" thickBot="1" x14ac:dyDescent="0.3">
      <c r="A263" s="90">
        <v>1</v>
      </c>
      <c r="B263" s="90">
        <v>1</v>
      </c>
      <c r="C263" s="91" t="s">
        <v>140</v>
      </c>
      <c r="D263" s="91" t="s">
        <v>133</v>
      </c>
      <c r="E263" s="91" t="s">
        <v>144</v>
      </c>
      <c r="F263" s="91" t="s">
        <v>220</v>
      </c>
      <c r="G263" s="91" t="s">
        <v>218</v>
      </c>
      <c r="H263" s="91"/>
      <c r="I263" s="91"/>
      <c r="J263" s="91"/>
      <c r="K263" s="121" t="s">
        <v>379</v>
      </c>
      <c r="L263" s="122">
        <f>+L264+L268</f>
        <v>0</v>
      </c>
      <c r="M263" s="122">
        <f t="shared" ref="M263:U263" si="104">+M264+M268</f>
        <v>0</v>
      </c>
      <c r="N263" s="122">
        <f t="shared" si="104"/>
        <v>0</v>
      </c>
      <c r="O263" s="122">
        <f t="shared" si="104"/>
        <v>0</v>
      </c>
      <c r="P263" s="122">
        <f t="shared" si="104"/>
        <v>0</v>
      </c>
      <c r="Q263" s="122">
        <f t="shared" si="104"/>
        <v>0</v>
      </c>
      <c r="R263" s="122">
        <f t="shared" si="104"/>
        <v>0</v>
      </c>
      <c r="S263" s="122">
        <f t="shared" si="104"/>
        <v>0</v>
      </c>
      <c r="T263" s="122">
        <f t="shared" si="104"/>
        <v>0</v>
      </c>
      <c r="U263" s="108">
        <f t="shared" si="104"/>
        <v>0</v>
      </c>
      <c r="V263" s="122" t="e">
        <f t="shared" si="91"/>
        <v>#DIV/0!</v>
      </c>
      <c r="W263" s="122">
        <f t="shared" si="84"/>
        <v>0</v>
      </c>
      <c r="X263" s="96"/>
      <c r="Y263" s="96"/>
      <c r="Z263" s="123">
        <f t="shared" si="85"/>
        <v>0</v>
      </c>
    </row>
    <row r="264" spans="1:26" ht="16.5" hidden="1" thickTop="1" thickBot="1" x14ac:dyDescent="0.3">
      <c r="A264" s="98">
        <v>1</v>
      </c>
      <c r="B264" s="98">
        <v>1</v>
      </c>
      <c r="C264" s="99" t="s">
        <v>140</v>
      </c>
      <c r="D264" s="99" t="s">
        <v>133</v>
      </c>
      <c r="E264" s="99" t="s">
        <v>144</v>
      </c>
      <c r="F264" s="99" t="s">
        <v>220</v>
      </c>
      <c r="G264" s="99" t="s">
        <v>218</v>
      </c>
      <c r="H264" s="99" t="s">
        <v>133</v>
      </c>
      <c r="I264" s="99"/>
      <c r="J264" s="99"/>
      <c r="K264" s="100" t="s">
        <v>380</v>
      </c>
      <c r="L264" s="101">
        <f>SUM(L265:L267)</f>
        <v>0</v>
      </c>
      <c r="M264" s="101">
        <f t="shared" ref="M264:U264" si="105">SUM(M265:M267)</f>
        <v>0</v>
      </c>
      <c r="N264" s="101">
        <f t="shared" si="105"/>
        <v>0</v>
      </c>
      <c r="O264" s="101">
        <f t="shared" si="105"/>
        <v>0</v>
      </c>
      <c r="P264" s="101">
        <f t="shared" si="105"/>
        <v>0</v>
      </c>
      <c r="Q264" s="101">
        <f t="shared" si="105"/>
        <v>0</v>
      </c>
      <c r="R264" s="101">
        <f t="shared" si="105"/>
        <v>0</v>
      </c>
      <c r="S264" s="101">
        <f t="shared" si="105"/>
        <v>0</v>
      </c>
      <c r="T264" s="101">
        <f t="shared" si="105"/>
        <v>0</v>
      </c>
      <c r="U264" s="101">
        <f t="shared" si="105"/>
        <v>0</v>
      </c>
      <c r="V264" s="101" t="e">
        <f t="shared" si="91"/>
        <v>#DIV/0!</v>
      </c>
      <c r="W264" s="101">
        <f t="shared" si="84"/>
        <v>0</v>
      </c>
      <c r="X264" s="103"/>
      <c r="Y264" s="103"/>
      <c r="Z264" s="110">
        <f t="shared" si="85"/>
        <v>0</v>
      </c>
    </row>
    <row r="265" spans="1:26" ht="24" hidden="1" thickTop="1" thickBot="1" x14ac:dyDescent="0.3">
      <c r="A265" s="105">
        <v>1</v>
      </c>
      <c r="B265" s="105">
        <v>1</v>
      </c>
      <c r="C265" s="106" t="s">
        <v>140</v>
      </c>
      <c r="D265" s="106" t="s">
        <v>133</v>
      </c>
      <c r="E265" s="106" t="s">
        <v>144</v>
      </c>
      <c r="F265" s="106" t="s">
        <v>220</v>
      </c>
      <c r="G265" s="106" t="s">
        <v>218</v>
      </c>
      <c r="H265" s="106" t="s">
        <v>133</v>
      </c>
      <c r="I265" s="106" t="s">
        <v>129</v>
      </c>
      <c r="J265" s="106"/>
      <c r="K265" s="107" t="s">
        <v>381</v>
      </c>
      <c r="L265" s="108"/>
      <c r="M265" s="108"/>
      <c r="N265" s="108"/>
      <c r="O265" s="101">
        <f>+L265+M265-N265</f>
        <v>0</v>
      </c>
      <c r="P265" s="108"/>
      <c r="Q265" s="108"/>
      <c r="R265" s="108"/>
      <c r="S265" s="108"/>
      <c r="T265" s="108"/>
      <c r="U265" s="108"/>
      <c r="V265" s="108" t="e">
        <f t="shared" si="91"/>
        <v>#DIV/0!</v>
      </c>
      <c r="W265" s="108">
        <f t="shared" si="84"/>
        <v>0</v>
      </c>
      <c r="X265" s="103"/>
      <c r="Y265" s="103"/>
      <c r="Z265" s="40">
        <f t="shared" si="85"/>
        <v>0</v>
      </c>
    </row>
    <row r="266" spans="1:26" ht="24" hidden="1" thickTop="1" thickBot="1" x14ac:dyDescent="0.3">
      <c r="A266" s="105">
        <v>1</v>
      </c>
      <c r="B266" s="105">
        <v>1</v>
      </c>
      <c r="C266" s="106" t="s">
        <v>140</v>
      </c>
      <c r="D266" s="106" t="s">
        <v>133</v>
      </c>
      <c r="E266" s="106" t="s">
        <v>144</v>
      </c>
      <c r="F266" s="106" t="s">
        <v>220</v>
      </c>
      <c r="G266" s="106" t="s">
        <v>218</v>
      </c>
      <c r="H266" s="106" t="s">
        <v>133</v>
      </c>
      <c r="I266" s="106" t="s">
        <v>140</v>
      </c>
      <c r="J266" s="106"/>
      <c r="K266" s="107" t="s">
        <v>382</v>
      </c>
      <c r="L266" s="108"/>
      <c r="M266" s="108"/>
      <c r="N266" s="108"/>
      <c r="O266" s="101">
        <f>+L266+M266-N266</f>
        <v>0</v>
      </c>
      <c r="P266" s="108"/>
      <c r="Q266" s="108"/>
      <c r="R266" s="108"/>
      <c r="S266" s="108"/>
      <c r="T266" s="108"/>
      <c r="U266" s="108"/>
      <c r="V266" s="108" t="e">
        <f t="shared" si="91"/>
        <v>#DIV/0!</v>
      </c>
      <c r="W266" s="108">
        <f t="shared" si="84"/>
        <v>0</v>
      </c>
      <c r="X266" s="103"/>
      <c r="Y266" s="103"/>
      <c r="Z266" s="40">
        <f t="shared" si="85"/>
        <v>0</v>
      </c>
    </row>
    <row r="267" spans="1:26" ht="24" hidden="1" thickTop="1" thickBot="1" x14ac:dyDescent="0.3">
      <c r="A267" s="105">
        <v>1</v>
      </c>
      <c r="B267" s="105">
        <v>1</v>
      </c>
      <c r="C267" s="106" t="s">
        <v>140</v>
      </c>
      <c r="D267" s="106" t="s">
        <v>133</v>
      </c>
      <c r="E267" s="106" t="s">
        <v>144</v>
      </c>
      <c r="F267" s="106" t="s">
        <v>220</v>
      </c>
      <c r="G267" s="106" t="s">
        <v>218</v>
      </c>
      <c r="H267" s="106" t="s">
        <v>133</v>
      </c>
      <c r="I267" s="106" t="s">
        <v>142</v>
      </c>
      <c r="J267" s="106"/>
      <c r="K267" s="107" t="s">
        <v>383</v>
      </c>
      <c r="L267" s="108"/>
      <c r="M267" s="108"/>
      <c r="N267" s="108"/>
      <c r="O267" s="101">
        <f>+L267+M267-N267</f>
        <v>0</v>
      </c>
      <c r="P267" s="108"/>
      <c r="Q267" s="108"/>
      <c r="R267" s="108"/>
      <c r="S267" s="108"/>
      <c r="T267" s="108"/>
      <c r="U267" s="108"/>
      <c r="V267" s="108" t="e">
        <f t="shared" si="91"/>
        <v>#DIV/0!</v>
      </c>
      <c r="W267" s="108">
        <f t="shared" si="84"/>
        <v>0</v>
      </c>
      <c r="X267" s="103"/>
      <c r="Y267" s="103"/>
      <c r="Z267" s="40">
        <f t="shared" si="85"/>
        <v>0</v>
      </c>
    </row>
    <row r="268" spans="1:26" ht="16.5" hidden="1" thickTop="1" thickBot="1" x14ac:dyDescent="0.3">
      <c r="A268" s="98">
        <v>1</v>
      </c>
      <c r="B268" s="98">
        <v>1</v>
      </c>
      <c r="C268" s="99" t="s">
        <v>140</v>
      </c>
      <c r="D268" s="99" t="s">
        <v>133</v>
      </c>
      <c r="E268" s="99" t="s">
        <v>144</v>
      </c>
      <c r="F268" s="99" t="s">
        <v>220</v>
      </c>
      <c r="G268" s="99" t="s">
        <v>218</v>
      </c>
      <c r="H268" s="99" t="s">
        <v>144</v>
      </c>
      <c r="I268" s="99"/>
      <c r="J268" s="99"/>
      <c r="K268" s="100" t="s">
        <v>384</v>
      </c>
      <c r="L268" s="101">
        <f>SUM(L269:L271)</f>
        <v>0</v>
      </c>
      <c r="M268" s="101">
        <f t="shared" ref="M268:U268" si="106">SUM(M269:M271)</f>
        <v>0</v>
      </c>
      <c r="N268" s="101">
        <f t="shared" si="106"/>
        <v>0</v>
      </c>
      <c r="O268" s="101">
        <f t="shared" si="106"/>
        <v>0</v>
      </c>
      <c r="P268" s="101">
        <f t="shared" si="106"/>
        <v>0</v>
      </c>
      <c r="Q268" s="101">
        <f t="shared" si="106"/>
        <v>0</v>
      </c>
      <c r="R268" s="101">
        <f t="shared" si="106"/>
        <v>0</v>
      </c>
      <c r="S268" s="101">
        <f t="shared" si="106"/>
        <v>0</v>
      </c>
      <c r="T268" s="101">
        <f t="shared" si="106"/>
        <v>0</v>
      </c>
      <c r="U268" s="101">
        <f t="shared" si="106"/>
        <v>0</v>
      </c>
      <c r="V268" s="101" t="e">
        <f t="shared" si="91"/>
        <v>#DIV/0!</v>
      </c>
      <c r="W268" s="101">
        <f t="shared" si="84"/>
        <v>0</v>
      </c>
      <c r="X268" s="103"/>
      <c r="Y268" s="103"/>
      <c r="Z268" s="110">
        <f t="shared" si="85"/>
        <v>0</v>
      </c>
    </row>
    <row r="269" spans="1:26" ht="24" hidden="1" thickTop="1" thickBot="1" x14ac:dyDescent="0.3">
      <c r="A269" s="105">
        <v>1</v>
      </c>
      <c r="B269" s="105">
        <v>1</v>
      </c>
      <c r="C269" s="106" t="s">
        <v>140</v>
      </c>
      <c r="D269" s="106" t="s">
        <v>133</v>
      </c>
      <c r="E269" s="106" t="s">
        <v>144</v>
      </c>
      <c r="F269" s="106" t="s">
        <v>220</v>
      </c>
      <c r="G269" s="106" t="s">
        <v>218</v>
      </c>
      <c r="H269" s="106" t="s">
        <v>144</v>
      </c>
      <c r="I269" s="106" t="s">
        <v>129</v>
      </c>
      <c r="J269" s="106"/>
      <c r="K269" s="107" t="s">
        <v>385</v>
      </c>
      <c r="L269" s="108"/>
      <c r="M269" s="108"/>
      <c r="N269" s="108"/>
      <c r="O269" s="101">
        <f>+L269+M269-N269</f>
        <v>0</v>
      </c>
      <c r="P269" s="108"/>
      <c r="Q269" s="108"/>
      <c r="R269" s="108"/>
      <c r="S269" s="108"/>
      <c r="T269" s="108"/>
      <c r="U269" s="108"/>
      <c r="V269" s="108" t="e">
        <f t="shared" si="91"/>
        <v>#DIV/0!</v>
      </c>
      <c r="W269" s="108">
        <f t="shared" si="84"/>
        <v>0</v>
      </c>
      <c r="X269" s="103"/>
      <c r="Y269" s="103"/>
      <c r="Z269" s="40">
        <f t="shared" si="85"/>
        <v>0</v>
      </c>
    </row>
    <row r="270" spans="1:26" ht="24" hidden="1" thickTop="1" thickBot="1" x14ac:dyDescent="0.3">
      <c r="A270" s="105">
        <v>1</v>
      </c>
      <c r="B270" s="105">
        <v>1</v>
      </c>
      <c r="C270" s="106" t="s">
        <v>140</v>
      </c>
      <c r="D270" s="106" t="s">
        <v>133</v>
      </c>
      <c r="E270" s="106" t="s">
        <v>144</v>
      </c>
      <c r="F270" s="106" t="s">
        <v>220</v>
      </c>
      <c r="G270" s="106" t="s">
        <v>218</v>
      </c>
      <c r="H270" s="106" t="s">
        <v>144</v>
      </c>
      <c r="I270" s="106" t="s">
        <v>140</v>
      </c>
      <c r="J270" s="106"/>
      <c r="K270" s="107" t="s">
        <v>386</v>
      </c>
      <c r="L270" s="108"/>
      <c r="M270" s="108"/>
      <c r="N270" s="108"/>
      <c r="O270" s="101">
        <f>+L270+M270-N270</f>
        <v>0</v>
      </c>
      <c r="P270" s="108"/>
      <c r="Q270" s="108"/>
      <c r="R270" s="108"/>
      <c r="S270" s="108"/>
      <c r="T270" s="108"/>
      <c r="U270" s="108"/>
      <c r="V270" s="108" t="e">
        <f t="shared" si="91"/>
        <v>#DIV/0!</v>
      </c>
      <c r="W270" s="108">
        <f t="shared" si="84"/>
        <v>0</v>
      </c>
      <c r="X270" s="103"/>
      <c r="Y270" s="103"/>
      <c r="Z270" s="40">
        <f t="shared" si="85"/>
        <v>0</v>
      </c>
    </row>
    <row r="271" spans="1:26" ht="24" hidden="1" thickTop="1" thickBot="1" x14ac:dyDescent="0.3">
      <c r="A271" s="105">
        <v>1</v>
      </c>
      <c r="B271" s="105">
        <v>1</v>
      </c>
      <c r="C271" s="106" t="s">
        <v>140</v>
      </c>
      <c r="D271" s="106" t="s">
        <v>133</v>
      </c>
      <c r="E271" s="106" t="s">
        <v>144</v>
      </c>
      <c r="F271" s="106" t="s">
        <v>220</v>
      </c>
      <c r="G271" s="106" t="s">
        <v>218</v>
      </c>
      <c r="H271" s="106" t="s">
        <v>144</v>
      </c>
      <c r="I271" s="106" t="s">
        <v>142</v>
      </c>
      <c r="J271" s="106"/>
      <c r="K271" s="107" t="s">
        <v>387</v>
      </c>
      <c r="L271" s="108"/>
      <c r="M271" s="108"/>
      <c r="N271" s="108"/>
      <c r="O271" s="101">
        <f>+L271+M271-N271</f>
        <v>0</v>
      </c>
      <c r="P271" s="108"/>
      <c r="Q271" s="108"/>
      <c r="R271" s="108"/>
      <c r="S271" s="108"/>
      <c r="T271" s="108"/>
      <c r="U271" s="108"/>
      <c r="V271" s="108" t="e">
        <f t="shared" si="91"/>
        <v>#DIV/0!</v>
      </c>
      <c r="W271" s="108">
        <f t="shared" si="84"/>
        <v>0</v>
      </c>
      <c r="X271" s="103"/>
      <c r="Y271" s="103"/>
      <c r="Z271" s="40">
        <f t="shared" si="85"/>
        <v>0</v>
      </c>
    </row>
    <row r="272" spans="1:26" ht="16.5" hidden="1" thickTop="1" thickBot="1" x14ac:dyDescent="0.3">
      <c r="A272" s="82">
        <v>1</v>
      </c>
      <c r="B272" s="83">
        <v>1</v>
      </c>
      <c r="C272" s="83" t="s">
        <v>140</v>
      </c>
      <c r="D272" s="83" t="s">
        <v>133</v>
      </c>
      <c r="E272" s="83" t="s">
        <v>144</v>
      </c>
      <c r="F272" s="83" t="s">
        <v>245</v>
      </c>
      <c r="G272" s="83"/>
      <c r="H272" s="84"/>
      <c r="I272" s="84"/>
      <c r="J272" s="84"/>
      <c r="K272" s="85" t="s">
        <v>388</v>
      </c>
      <c r="L272" s="86">
        <f>+L273+L277+L281</f>
        <v>0</v>
      </c>
      <c r="M272" s="86">
        <f t="shared" ref="M272:U272" si="107">+M273+M277+M281</f>
        <v>0</v>
      </c>
      <c r="N272" s="86">
        <f t="shared" si="107"/>
        <v>0</v>
      </c>
      <c r="O272" s="86">
        <f t="shared" si="107"/>
        <v>0</v>
      </c>
      <c r="P272" s="86">
        <f t="shared" si="107"/>
        <v>0</v>
      </c>
      <c r="Q272" s="86">
        <f t="shared" si="107"/>
        <v>0</v>
      </c>
      <c r="R272" s="86">
        <f t="shared" si="107"/>
        <v>0</v>
      </c>
      <c r="S272" s="86">
        <f t="shared" si="107"/>
        <v>0</v>
      </c>
      <c r="T272" s="86">
        <f t="shared" si="107"/>
        <v>0</v>
      </c>
      <c r="U272" s="101">
        <f t="shared" si="107"/>
        <v>0</v>
      </c>
      <c r="V272" s="87" t="e">
        <f t="shared" si="91"/>
        <v>#DIV/0!</v>
      </c>
      <c r="W272" s="86">
        <f t="shared" si="84"/>
        <v>0</v>
      </c>
      <c r="X272" s="88"/>
      <c r="Y272" s="88"/>
      <c r="Z272" s="89">
        <f t="shared" si="85"/>
        <v>0</v>
      </c>
    </row>
    <row r="273" spans="1:26" ht="16.5" hidden="1" thickTop="1" thickBot="1" x14ac:dyDescent="0.3">
      <c r="A273" s="90">
        <v>1</v>
      </c>
      <c r="B273" s="90">
        <v>1</v>
      </c>
      <c r="C273" s="91" t="s">
        <v>140</v>
      </c>
      <c r="D273" s="91" t="s">
        <v>133</v>
      </c>
      <c r="E273" s="91" t="s">
        <v>144</v>
      </c>
      <c r="F273" s="91" t="s">
        <v>245</v>
      </c>
      <c r="G273" s="91" t="s">
        <v>133</v>
      </c>
      <c r="H273" s="91"/>
      <c r="I273" s="91"/>
      <c r="J273" s="91"/>
      <c r="K273" s="121" t="s">
        <v>389</v>
      </c>
      <c r="L273" s="122">
        <f>SUM(L274:L276)</f>
        <v>0</v>
      </c>
      <c r="M273" s="122">
        <f t="shared" ref="M273:U273" si="108">SUM(M274:M276)</f>
        <v>0</v>
      </c>
      <c r="N273" s="122">
        <f t="shared" si="108"/>
        <v>0</v>
      </c>
      <c r="O273" s="122">
        <f t="shared" si="108"/>
        <v>0</v>
      </c>
      <c r="P273" s="122">
        <f t="shared" si="108"/>
        <v>0</v>
      </c>
      <c r="Q273" s="122">
        <f t="shared" si="108"/>
        <v>0</v>
      </c>
      <c r="R273" s="122">
        <f t="shared" si="108"/>
        <v>0</v>
      </c>
      <c r="S273" s="122">
        <f t="shared" si="108"/>
        <v>0</v>
      </c>
      <c r="T273" s="122">
        <f t="shared" si="108"/>
        <v>0</v>
      </c>
      <c r="U273" s="108">
        <f t="shared" si="108"/>
        <v>0</v>
      </c>
      <c r="V273" s="122" t="e">
        <f t="shared" si="91"/>
        <v>#DIV/0!</v>
      </c>
      <c r="W273" s="122">
        <f t="shared" si="84"/>
        <v>0</v>
      </c>
      <c r="X273" s="96"/>
      <c r="Y273" s="96"/>
      <c r="Z273" s="123">
        <f t="shared" si="85"/>
        <v>0</v>
      </c>
    </row>
    <row r="274" spans="1:26" ht="16.5" hidden="1" thickTop="1" thickBot="1" x14ac:dyDescent="0.3">
      <c r="A274" s="105">
        <v>1</v>
      </c>
      <c r="B274" s="105">
        <v>1</v>
      </c>
      <c r="C274" s="106" t="s">
        <v>140</v>
      </c>
      <c r="D274" s="106" t="s">
        <v>133</v>
      </c>
      <c r="E274" s="106" t="s">
        <v>144</v>
      </c>
      <c r="F274" s="106" t="s">
        <v>245</v>
      </c>
      <c r="G274" s="106" t="s">
        <v>133</v>
      </c>
      <c r="H274" s="106" t="s">
        <v>129</v>
      </c>
      <c r="I274" s="106"/>
      <c r="J274" s="106"/>
      <c r="K274" s="107" t="s">
        <v>390</v>
      </c>
      <c r="L274" s="108"/>
      <c r="M274" s="108"/>
      <c r="N274" s="108"/>
      <c r="O274" s="101">
        <f>+L274+M274-N274</f>
        <v>0</v>
      </c>
      <c r="P274" s="108"/>
      <c r="Q274" s="108"/>
      <c r="R274" s="108"/>
      <c r="S274" s="108"/>
      <c r="T274" s="108"/>
      <c r="U274" s="108"/>
      <c r="V274" s="108" t="e">
        <f t="shared" si="91"/>
        <v>#DIV/0!</v>
      </c>
      <c r="W274" s="108">
        <f t="shared" si="84"/>
        <v>0</v>
      </c>
      <c r="X274" s="103"/>
      <c r="Y274" s="103"/>
      <c r="Z274" s="40">
        <f t="shared" si="85"/>
        <v>0</v>
      </c>
    </row>
    <row r="275" spans="1:26" ht="16.5" hidden="1" thickTop="1" thickBot="1" x14ac:dyDescent="0.3">
      <c r="A275" s="105">
        <v>1</v>
      </c>
      <c r="B275" s="105">
        <v>1</v>
      </c>
      <c r="C275" s="106" t="s">
        <v>140</v>
      </c>
      <c r="D275" s="106" t="s">
        <v>133</v>
      </c>
      <c r="E275" s="106" t="s">
        <v>144</v>
      </c>
      <c r="F275" s="106" t="s">
        <v>245</v>
      </c>
      <c r="G275" s="106" t="s">
        <v>133</v>
      </c>
      <c r="H275" s="106" t="s">
        <v>140</v>
      </c>
      <c r="I275" s="106"/>
      <c r="J275" s="106"/>
      <c r="K275" s="107" t="s">
        <v>391</v>
      </c>
      <c r="L275" s="108"/>
      <c r="M275" s="108"/>
      <c r="N275" s="108"/>
      <c r="O275" s="101">
        <f>+L275+M275-N275</f>
        <v>0</v>
      </c>
      <c r="P275" s="108"/>
      <c r="Q275" s="108"/>
      <c r="R275" s="108"/>
      <c r="S275" s="108"/>
      <c r="T275" s="108"/>
      <c r="U275" s="108"/>
      <c r="V275" s="108" t="e">
        <f t="shared" si="91"/>
        <v>#DIV/0!</v>
      </c>
      <c r="W275" s="108">
        <f t="shared" si="84"/>
        <v>0</v>
      </c>
      <c r="X275" s="103"/>
      <c r="Y275" s="103"/>
      <c r="Z275" s="40">
        <f t="shared" si="85"/>
        <v>0</v>
      </c>
    </row>
    <row r="276" spans="1:26" ht="24" hidden="1" thickTop="1" thickBot="1" x14ac:dyDescent="0.3">
      <c r="A276" s="105">
        <v>1</v>
      </c>
      <c r="B276" s="105">
        <v>1</v>
      </c>
      <c r="C276" s="106" t="s">
        <v>140</v>
      </c>
      <c r="D276" s="106" t="s">
        <v>133</v>
      </c>
      <c r="E276" s="106" t="s">
        <v>144</v>
      </c>
      <c r="F276" s="106" t="s">
        <v>245</v>
      </c>
      <c r="G276" s="106" t="s">
        <v>133</v>
      </c>
      <c r="H276" s="106" t="s">
        <v>142</v>
      </c>
      <c r="I276" s="106"/>
      <c r="J276" s="106"/>
      <c r="K276" s="107" t="s">
        <v>392</v>
      </c>
      <c r="L276" s="108"/>
      <c r="M276" s="108"/>
      <c r="N276" s="108"/>
      <c r="O276" s="101">
        <f>+L276+M276-N276</f>
        <v>0</v>
      </c>
      <c r="P276" s="108"/>
      <c r="Q276" s="108"/>
      <c r="R276" s="108"/>
      <c r="S276" s="108"/>
      <c r="T276" s="108"/>
      <c r="U276" s="108"/>
      <c r="V276" s="108" t="e">
        <f t="shared" si="91"/>
        <v>#DIV/0!</v>
      </c>
      <c r="W276" s="108">
        <f t="shared" si="84"/>
        <v>0</v>
      </c>
      <c r="X276" s="103"/>
      <c r="Y276" s="103"/>
      <c r="Z276" s="40">
        <f t="shared" si="85"/>
        <v>0</v>
      </c>
    </row>
    <row r="277" spans="1:26" ht="16.5" hidden="1" thickTop="1" thickBot="1" x14ac:dyDescent="0.3">
      <c r="A277" s="90">
        <v>1</v>
      </c>
      <c r="B277" s="90">
        <v>1</v>
      </c>
      <c r="C277" s="91" t="s">
        <v>140</v>
      </c>
      <c r="D277" s="91" t="s">
        <v>133</v>
      </c>
      <c r="E277" s="91" t="s">
        <v>144</v>
      </c>
      <c r="F277" s="91" t="s">
        <v>245</v>
      </c>
      <c r="G277" s="91" t="s">
        <v>144</v>
      </c>
      <c r="H277" s="91"/>
      <c r="I277" s="91"/>
      <c r="J277" s="91"/>
      <c r="K277" s="121" t="s">
        <v>393</v>
      </c>
      <c r="L277" s="122">
        <f>SUM(L278:L280)</f>
        <v>0</v>
      </c>
      <c r="M277" s="122">
        <f t="shared" ref="M277:U277" si="109">SUM(M278:M280)</f>
        <v>0</v>
      </c>
      <c r="N277" s="122">
        <f t="shared" si="109"/>
        <v>0</v>
      </c>
      <c r="O277" s="122">
        <f t="shared" si="109"/>
        <v>0</v>
      </c>
      <c r="P277" s="122">
        <f t="shared" si="109"/>
        <v>0</v>
      </c>
      <c r="Q277" s="122">
        <f t="shared" si="109"/>
        <v>0</v>
      </c>
      <c r="R277" s="122">
        <f t="shared" si="109"/>
        <v>0</v>
      </c>
      <c r="S277" s="122">
        <f t="shared" si="109"/>
        <v>0</v>
      </c>
      <c r="T277" s="122">
        <f t="shared" si="109"/>
        <v>0</v>
      </c>
      <c r="U277" s="108">
        <f t="shared" si="109"/>
        <v>0</v>
      </c>
      <c r="V277" s="122" t="e">
        <f t="shared" si="91"/>
        <v>#DIV/0!</v>
      </c>
      <c r="W277" s="122">
        <f t="shared" si="84"/>
        <v>0</v>
      </c>
      <c r="X277" s="96"/>
      <c r="Y277" s="96"/>
      <c r="Z277" s="123">
        <f t="shared" si="85"/>
        <v>0</v>
      </c>
    </row>
    <row r="278" spans="1:26" ht="24" hidden="1" thickTop="1" thickBot="1" x14ac:dyDescent="0.3">
      <c r="A278" s="105">
        <v>1</v>
      </c>
      <c r="B278" s="105">
        <v>1</v>
      </c>
      <c r="C278" s="106" t="s">
        <v>140</v>
      </c>
      <c r="D278" s="106" t="s">
        <v>133</v>
      </c>
      <c r="E278" s="106" t="s">
        <v>144</v>
      </c>
      <c r="F278" s="106" t="s">
        <v>245</v>
      </c>
      <c r="G278" s="106" t="s">
        <v>144</v>
      </c>
      <c r="H278" s="106" t="s">
        <v>129</v>
      </c>
      <c r="I278" s="106"/>
      <c r="J278" s="106"/>
      <c r="K278" s="107" t="s">
        <v>394</v>
      </c>
      <c r="L278" s="108"/>
      <c r="M278" s="108"/>
      <c r="N278" s="108"/>
      <c r="O278" s="101">
        <f>+L278+M278-N278</f>
        <v>0</v>
      </c>
      <c r="P278" s="108"/>
      <c r="Q278" s="108"/>
      <c r="R278" s="108"/>
      <c r="S278" s="108"/>
      <c r="T278" s="108"/>
      <c r="U278" s="108"/>
      <c r="V278" s="108" t="e">
        <f t="shared" si="91"/>
        <v>#DIV/0!</v>
      </c>
      <c r="W278" s="108">
        <f t="shared" si="84"/>
        <v>0</v>
      </c>
      <c r="X278" s="103"/>
      <c r="Y278" s="103"/>
      <c r="Z278" s="40">
        <f t="shared" si="85"/>
        <v>0</v>
      </c>
    </row>
    <row r="279" spans="1:26" ht="24" hidden="1" thickTop="1" thickBot="1" x14ac:dyDescent="0.3">
      <c r="A279" s="105">
        <v>1</v>
      </c>
      <c r="B279" s="105">
        <v>1</v>
      </c>
      <c r="C279" s="106" t="s">
        <v>140</v>
      </c>
      <c r="D279" s="106" t="s">
        <v>133</v>
      </c>
      <c r="E279" s="106" t="s">
        <v>144</v>
      </c>
      <c r="F279" s="106" t="s">
        <v>245</v>
      </c>
      <c r="G279" s="106" t="s">
        <v>144</v>
      </c>
      <c r="H279" s="106" t="s">
        <v>140</v>
      </c>
      <c r="I279" s="106"/>
      <c r="J279" s="106"/>
      <c r="K279" s="107" t="s">
        <v>395</v>
      </c>
      <c r="L279" s="108"/>
      <c r="M279" s="108"/>
      <c r="N279" s="108"/>
      <c r="O279" s="101">
        <f>+L279+M279-N279</f>
        <v>0</v>
      </c>
      <c r="P279" s="108"/>
      <c r="Q279" s="108"/>
      <c r="R279" s="108"/>
      <c r="S279" s="108"/>
      <c r="T279" s="108"/>
      <c r="U279" s="108"/>
      <c r="V279" s="108" t="e">
        <f t="shared" si="91"/>
        <v>#DIV/0!</v>
      </c>
      <c r="W279" s="108">
        <f t="shared" ref="W279:W342" si="110">SUBTOTAL(9,P279:S279)</f>
        <v>0</v>
      </c>
      <c r="X279" s="103"/>
      <c r="Y279" s="103"/>
      <c r="Z279" s="40">
        <f t="shared" ref="Z279:Z342" si="111">W279-O279</f>
        <v>0</v>
      </c>
    </row>
    <row r="280" spans="1:26" ht="24" hidden="1" thickTop="1" thickBot="1" x14ac:dyDescent="0.3">
      <c r="A280" s="105">
        <v>1</v>
      </c>
      <c r="B280" s="105">
        <v>1</v>
      </c>
      <c r="C280" s="106" t="s">
        <v>140</v>
      </c>
      <c r="D280" s="106" t="s">
        <v>133</v>
      </c>
      <c r="E280" s="106" t="s">
        <v>144</v>
      </c>
      <c r="F280" s="106" t="s">
        <v>245</v>
      </c>
      <c r="G280" s="106" t="s">
        <v>144</v>
      </c>
      <c r="H280" s="106" t="s">
        <v>142</v>
      </c>
      <c r="I280" s="106"/>
      <c r="J280" s="106"/>
      <c r="K280" s="107" t="s">
        <v>396</v>
      </c>
      <c r="L280" s="108"/>
      <c r="M280" s="108"/>
      <c r="N280" s="108"/>
      <c r="O280" s="101">
        <f>+L280+M280-N280</f>
        <v>0</v>
      </c>
      <c r="P280" s="108"/>
      <c r="Q280" s="108"/>
      <c r="R280" s="108"/>
      <c r="S280" s="108"/>
      <c r="T280" s="108"/>
      <c r="U280" s="108"/>
      <c r="V280" s="108" t="e">
        <f t="shared" si="91"/>
        <v>#DIV/0!</v>
      </c>
      <c r="W280" s="108">
        <f t="shared" si="110"/>
        <v>0</v>
      </c>
      <c r="X280" s="103"/>
      <c r="Y280" s="103"/>
      <c r="Z280" s="40">
        <f t="shared" si="111"/>
        <v>0</v>
      </c>
    </row>
    <row r="281" spans="1:26" ht="16.5" hidden="1" thickTop="1" thickBot="1" x14ac:dyDescent="0.3">
      <c r="A281" s="90">
        <v>1</v>
      </c>
      <c r="B281" s="90">
        <v>1</v>
      </c>
      <c r="C281" s="91" t="s">
        <v>140</v>
      </c>
      <c r="D281" s="91" t="s">
        <v>133</v>
      </c>
      <c r="E281" s="91" t="s">
        <v>144</v>
      </c>
      <c r="F281" s="91" t="s">
        <v>245</v>
      </c>
      <c r="G281" s="91" t="s">
        <v>218</v>
      </c>
      <c r="H281" s="91"/>
      <c r="I281" s="91"/>
      <c r="J281" s="91"/>
      <c r="K281" s="121" t="s">
        <v>397</v>
      </c>
      <c r="L281" s="122">
        <f>SUM(L282:L284)</f>
        <v>0</v>
      </c>
      <c r="M281" s="122">
        <f t="shared" ref="M281:U281" si="112">SUM(M282:M284)</f>
        <v>0</v>
      </c>
      <c r="N281" s="122">
        <f t="shared" si="112"/>
        <v>0</v>
      </c>
      <c r="O281" s="122">
        <f t="shared" si="112"/>
        <v>0</v>
      </c>
      <c r="P281" s="122">
        <f t="shared" si="112"/>
        <v>0</v>
      </c>
      <c r="Q281" s="122">
        <f t="shared" si="112"/>
        <v>0</v>
      </c>
      <c r="R281" s="122">
        <f t="shared" si="112"/>
        <v>0</v>
      </c>
      <c r="S281" s="122">
        <f t="shared" si="112"/>
        <v>0</v>
      </c>
      <c r="T281" s="122">
        <f t="shared" si="112"/>
        <v>0</v>
      </c>
      <c r="U281" s="108">
        <f t="shared" si="112"/>
        <v>0</v>
      </c>
      <c r="V281" s="122" t="e">
        <f t="shared" si="91"/>
        <v>#DIV/0!</v>
      </c>
      <c r="W281" s="122">
        <f t="shared" si="110"/>
        <v>0</v>
      </c>
      <c r="X281" s="96"/>
      <c r="Y281" s="96"/>
      <c r="Z281" s="123">
        <f t="shared" si="111"/>
        <v>0</v>
      </c>
    </row>
    <row r="282" spans="1:26" ht="16.5" hidden="1" thickTop="1" thickBot="1" x14ac:dyDescent="0.3">
      <c r="A282" s="105">
        <v>1</v>
      </c>
      <c r="B282" s="105">
        <v>1</v>
      </c>
      <c r="C282" s="106" t="s">
        <v>140</v>
      </c>
      <c r="D282" s="106" t="s">
        <v>133</v>
      </c>
      <c r="E282" s="106" t="s">
        <v>144</v>
      </c>
      <c r="F282" s="106" t="s">
        <v>245</v>
      </c>
      <c r="G282" s="106" t="s">
        <v>218</v>
      </c>
      <c r="H282" s="106" t="s">
        <v>129</v>
      </c>
      <c r="I282" s="106"/>
      <c r="J282" s="106"/>
      <c r="K282" s="107" t="s">
        <v>398</v>
      </c>
      <c r="L282" s="108"/>
      <c r="M282" s="108"/>
      <c r="N282" s="108"/>
      <c r="O282" s="101">
        <f>+L282+M282-N282</f>
        <v>0</v>
      </c>
      <c r="P282" s="108"/>
      <c r="Q282" s="108"/>
      <c r="R282" s="108"/>
      <c r="S282" s="108"/>
      <c r="T282" s="108"/>
      <c r="U282" s="108"/>
      <c r="V282" s="108" t="e">
        <f t="shared" si="91"/>
        <v>#DIV/0!</v>
      </c>
      <c r="W282" s="108">
        <f t="shared" si="110"/>
        <v>0</v>
      </c>
      <c r="X282" s="103"/>
      <c r="Y282" s="103"/>
      <c r="Z282" s="40">
        <f t="shared" si="111"/>
        <v>0</v>
      </c>
    </row>
    <row r="283" spans="1:26" ht="16.5" hidden="1" thickTop="1" thickBot="1" x14ac:dyDescent="0.3">
      <c r="A283" s="105">
        <v>1</v>
      </c>
      <c r="B283" s="105">
        <v>1</v>
      </c>
      <c r="C283" s="106" t="s">
        <v>140</v>
      </c>
      <c r="D283" s="106" t="s">
        <v>133</v>
      </c>
      <c r="E283" s="106" t="s">
        <v>144</v>
      </c>
      <c r="F283" s="106" t="s">
        <v>245</v>
      </c>
      <c r="G283" s="106" t="s">
        <v>218</v>
      </c>
      <c r="H283" s="106" t="s">
        <v>140</v>
      </c>
      <c r="I283" s="106"/>
      <c r="J283" s="106"/>
      <c r="K283" s="107" t="s">
        <v>399</v>
      </c>
      <c r="L283" s="108"/>
      <c r="M283" s="108"/>
      <c r="N283" s="108"/>
      <c r="O283" s="101">
        <f>+L283+M283-N283</f>
        <v>0</v>
      </c>
      <c r="P283" s="108"/>
      <c r="Q283" s="108"/>
      <c r="R283" s="108"/>
      <c r="S283" s="108"/>
      <c r="T283" s="108"/>
      <c r="U283" s="108"/>
      <c r="V283" s="108" t="e">
        <f t="shared" si="91"/>
        <v>#DIV/0!</v>
      </c>
      <c r="W283" s="108">
        <f t="shared" si="110"/>
        <v>0</v>
      </c>
      <c r="X283" s="103"/>
      <c r="Y283" s="103"/>
      <c r="Z283" s="40">
        <f t="shared" si="111"/>
        <v>0</v>
      </c>
    </row>
    <row r="284" spans="1:26" ht="24" hidden="1" thickTop="1" thickBot="1" x14ac:dyDescent="0.3">
      <c r="A284" s="105">
        <v>1</v>
      </c>
      <c r="B284" s="105">
        <v>1</v>
      </c>
      <c r="C284" s="106" t="s">
        <v>140</v>
      </c>
      <c r="D284" s="106" t="s">
        <v>133</v>
      </c>
      <c r="E284" s="106" t="s">
        <v>144</v>
      </c>
      <c r="F284" s="106" t="s">
        <v>245</v>
      </c>
      <c r="G284" s="106" t="s">
        <v>218</v>
      </c>
      <c r="H284" s="106" t="s">
        <v>142</v>
      </c>
      <c r="I284" s="106"/>
      <c r="J284" s="106"/>
      <c r="K284" s="107" t="s">
        <v>400</v>
      </c>
      <c r="L284" s="108"/>
      <c r="M284" s="108"/>
      <c r="N284" s="108"/>
      <c r="O284" s="101">
        <f>+L284+M284-N284</f>
        <v>0</v>
      </c>
      <c r="P284" s="108"/>
      <c r="Q284" s="108"/>
      <c r="R284" s="108"/>
      <c r="S284" s="108"/>
      <c r="T284" s="108"/>
      <c r="U284" s="108"/>
      <c r="V284" s="108" t="e">
        <f t="shared" si="91"/>
        <v>#DIV/0!</v>
      </c>
      <c r="W284" s="108">
        <f t="shared" si="110"/>
        <v>0</v>
      </c>
      <c r="X284" s="103"/>
      <c r="Y284" s="103"/>
      <c r="Z284" s="40">
        <f t="shared" si="111"/>
        <v>0</v>
      </c>
    </row>
    <row r="285" spans="1:26" ht="16.5" hidden="1" thickTop="1" thickBot="1" x14ac:dyDescent="0.3">
      <c r="A285" s="82">
        <v>1</v>
      </c>
      <c r="B285" s="83">
        <v>1</v>
      </c>
      <c r="C285" s="83" t="s">
        <v>140</v>
      </c>
      <c r="D285" s="83" t="s">
        <v>133</v>
      </c>
      <c r="E285" s="83" t="s">
        <v>144</v>
      </c>
      <c r="F285" s="83" t="s">
        <v>304</v>
      </c>
      <c r="G285" s="83"/>
      <c r="H285" s="84"/>
      <c r="I285" s="84"/>
      <c r="J285" s="84"/>
      <c r="K285" s="85" t="s">
        <v>401</v>
      </c>
      <c r="L285" s="86">
        <f>+L286+L290</f>
        <v>0</v>
      </c>
      <c r="M285" s="86">
        <f t="shared" ref="M285:U285" si="113">+M286+M290</f>
        <v>0</v>
      </c>
      <c r="N285" s="86">
        <f t="shared" si="113"/>
        <v>0</v>
      </c>
      <c r="O285" s="86">
        <f t="shared" si="113"/>
        <v>0</v>
      </c>
      <c r="P285" s="86">
        <f t="shared" si="113"/>
        <v>0</v>
      </c>
      <c r="Q285" s="86">
        <f t="shared" si="113"/>
        <v>0</v>
      </c>
      <c r="R285" s="86">
        <f t="shared" si="113"/>
        <v>0</v>
      </c>
      <c r="S285" s="86">
        <f t="shared" si="113"/>
        <v>0</v>
      </c>
      <c r="T285" s="86">
        <f t="shared" si="113"/>
        <v>0</v>
      </c>
      <c r="U285" s="101">
        <f t="shared" si="113"/>
        <v>0</v>
      </c>
      <c r="V285" s="87" t="e">
        <f t="shared" si="91"/>
        <v>#DIV/0!</v>
      </c>
      <c r="W285" s="86">
        <f t="shared" si="110"/>
        <v>0</v>
      </c>
      <c r="X285" s="88"/>
      <c r="Y285" s="88"/>
      <c r="Z285" s="89">
        <f t="shared" si="111"/>
        <v>0</v>
      </c>
    </row>
    <row r="286" spans="1:26" ht="16.5" hidden="1" thickTop="1" thickBot="1" x14ac:dyDescent="0.3">
      <c r="A286" s="90">
        <v>1</v>
      </c>
      <c r="B286" s="90">
        <v>1</v>
      </c>
      <c r="C286" s="91" t="s">
        <v>140</v>
      </c>
      <c r="D286" s="91" t="s">
        <v>133</v>
      </c>
      <c r="E286" s="91" t="s">
        <v>144</v>
      </c>
      <c r="F286" s="91" t="s">
        <v>304</v>
      </c>
      <c r="G286" s="91" t="s">
        <v>133</v>
      </c>
      <c r="H286" s="91"/>
      <c r="I286" s="91"/>
      <c r="J286" s="91"/>
      <c r="K286" s="121" t="s">
        <v>402</v>
      </c>
      <c r="L286" s="122">
        <f>SUM(L287:L289)</f>
        <v>0</v>
      </c>
      <c r="M286" s="122">
        <f t="shared" ref="M286:U286" si="114">SUM(M287:M289)</f>
        <v>0</v>
      </c>
      <c r="N286" s="122">
        <f t="shared" si="114"/>
        <v>0</v>
      </c>
      <c r="O286" s="122">
        <f t="shared" si="114"/>
        <v>0</v>
      </c>
      <c r="P286" s="122">
        <f t="shared" si="114"/>
        <v>0</v>
      </c>
      <c r="Q286" s="122">
        <f t="shared" si="114"/>
        <v>0</v>
      </c>
      <c r="R286" s="122">
        <f t="shared" si="114"/>
        <v>0</v>
      </c>
      <c r="S286" s="122">
        <f t="shared" si="114"/>
        <v>0</v>
      </c>
      <c r="T286" s="122">
        <f t="shared" si="114"/>
        <v>0</v>
      </c>
      <c r="U286" s="108">
        <f t="shared" si="114"/>
        <v>0</v>
      </c>
      <c r="V286" s="122" t="e">
        <f t="shared" si="91"/>
        <v>#DIV/0!</v>
      </c>
      <c r="W286" s="122">
        <f t="shared" si="110"/>
        <v>0</v>
      </c>
      <c r="X286" s="96"/>
      <c r="Y286" s="96"/>
      <c r="Z286" s="123">
        <f t="shared" si="111"/>
        <v>0</v>
      </c>
    </row>
    <row r="287" spans="1:26" ht="16.5" hidden="1" thickTop="1" thickBot="1" x14ac:dyDescent="0.3">
      <c r="A287" s="105">
        <v>1</v>
      </c>
      <c r="B287" s="105">
        <v>1</v>
      </c>
      <c r="C287" s="106" t="s">
        <v>140</v>
      </c>
      <c r="D287" s="106" t="s">
        <v>133</v>
      </c>
      <c r="E287" s="106" t="s">
        <v>144</v>
      </c>
      <c r="F287" s="106" t="s">
        <v>304</v>
      </c>
      <c r="G287" s="106" t="s">
        <v>133</v>
      </c>
      <c r="H287" s="106" t="s">
        <v>129</v>
      </c>
      <c r="I287" s="106"/>
      <c r="J287" s="106"/>
      <c r="K287" s="107" t="s">
        <v>403</v>
      </c>
      <c r="L287" s="108"/>
      <c r="M287" s="108"/>
      <c r="N287" s="108"/>
      <c r="O287" s="101">
        <f>+L287+M287-N287</f>
        <v>0</v>
      </c>
      <c r="P287" s="108"/>
      <c r="Q287" s="108"/>
      <c r="R287" s="108"/>
      <c r="S287" s="108"/>
      <c r="T287" s="108"/>
      <c r="U287" s="108"/>
      <c r="V287" s="108" t="e">
        <f t="shared" si="91"/>
        <v>#DIV/0!</v>
      </c>
      <c r="W287" s="108">
        <f t="shared" si="110"/>
        <v>0</v>
      </c>
      <c r="X287" s="103"/>
      <c r="Y287" s="103"/>
      <c r="Z287" s="40">
        <f t="shared" si="111"/>
        <v>0</v>
      </c>
    </row>
    <row r="288" spans="1:26" ht="16.5" hidden="1" thickTop="1" thickBot="1" x14ac:dyDescent="0.3">
      <c r="A288" s="105">
        <v>1</v>
      </c>
      <c r="B288" s="105">
        <v>1</v>
      </c>
      <c r="C288" s="106" t="s">
        <v>140</v>
      </c>
      <c r="D288" s="106" t="s">
        <v>133</v>
      </c>
      <c r="E288" s="106" t="s">
        <v>144</v>
      </c>
      <c r="F288" s="106" t="s">
        <v>304</v>
      </c>
      <c r="G288" s="106" t="s">
        <v>133</v>
      </c>
      <c r="H288" s="106" t="s">
        <v>140</v>
      </c>
      <c r="I288" s="106"/>
      <c r="J288" s="106"/>
      <c r="K288" s="107" t="s">
        <v>404</v>
      </c>
      <c r="L288" s="108"/>
      <c r="M288" s="108"/>
      <c r="N288" s="108"/>
      <c r="O288" s="101">
        <f>+L288+M288-N288</f>
        <v>0</v>
      </c>
      <c r="P288" s="108"/>
      <c r="Q288" s="108"/>
      <c r="R288" s="108"/>
      <c r="S288" s="108"/>
      <c r="T288" s="108"/>
      <c r="U288" s="108"/>
      <c r="V288" s="108" t="e">
        <f t="shared" si="91"/>
        <v>#DIV/0!</v>
      </c>
      <c r="W288" s="108">
        <f t="shared" si="110"/>
        <v>0</v>
      </c>
      <c r="X288" s="103"/>
      <c r="Y288" s="103"/>
      <c r="Z288" s="40">
        <f t="shared" si="111"/>
        <v>0</v>
      </c>
    </row>
    <row r="289" spans="1:26" ht="16.5" hidden="1" thickTop="1" thickBot="1" x14ac:dyDescent="0.3">
      <c r="A289" s="105">
        <v>1</v>
      </c>
      <c r="B289" s="105">
        <v>1</v>
      </c>
      <c r="C289" s="106" t="s">
        <v>140</v>
      </c>
      <c r="D289" s="106" t="s">
        <v>133</v>
      </c>
      <c r="E289" s="106" t="s">
        <v>144</v>
      </c>
      <c r="F289" s="106" t="s">
        <v>304</v>
      </c>
      <c r="G289" s="106" t="s">
        <v>133</v>
      </c>
      <c r="H289" s="106" t="s">
        <v>142</v>
      </c>
      <c r="I289" s="106"/>
      <c r="J289" s="106"/>
      <c r="K289" s="107" t="s">
        <v>405</v>
      </c>
      <c r="L289" s="108"/>
      <c r="M289" s="108"/>
      <c r="N289" s="108"/>
      <c r="O289" s="101">
        <f>+L289+M289-N289</f>
        <v>0</v>
      </c>
      <c r="P289" s="108"/>
      <c r="Q289" s="108"/>
      <c r="R289" s="108"/>
      <c r="S289" s="108"/>
      <c r="T289" s="108"/>
      <c r="U289" s="108"/>
      <c r="V289" s="108" t="e">
        <f t="shared" si="91"/>
        <v>#DIV/0!</v>
      </c>
      <c r="W289" s="108">
        <f t="shared" si="110"/>
        <v>0</v>
      </c>
      <c r="X289" s="103"/>
      <c r="Y289" s="103"/>
      <c r="Z289" s="40">
        <f t="shared" si="111"/>
        <v>0</v>
      </c>
    </row>
    <row r="290" spans="1:26" ht="16.5" hidden="1" thickTop="1" thickBot="1" x14ac:dyDescent="0.3">
      <c r="A290" s="90">
        <v>1</v>
      </c>
      <c r="B290" s="90">
        <v>1</v>
      </c>
      <c r="C290" s="91" t="s">
        <v>140</v>
      </c>
      <c r="D290" s="91" t="s">
        <v>133</v>
      </c>
      <c r="E290" s="91" t="s">
        <v>144</v>
      </c>
      <c r="F290" s="91" t="s">
        <v>304</v>
      </c>
      <c r="G290" s="91" t="s">
        <v>144</v>
      </c>
      <c r="H290" s="91"/>
      <c r="I290" s="91"/>
      <c r="J290" s="91"/>
      <c r="K290" s="121" t="s">
        <v>406</v>
      </c>
      <c r="L290" s="122">
        <f>SUM(L291:L293)</f>
        <v>0</v>
      </c>
      <c r="M290" s="122">
        <f t="shared" ref="M290:U290" si="115">SUM(M291:M293)</f>
        <v>0</v>
      </c>
      <c r="N290" s="122">
        <f t="shared" si="115"/>
        <v>0</v>
      </c>
      <c r="O290" s="122">
        <f t="shared" si="115"/>
        <v>0</v>
      </c>
      <c r="P290" s="122">
        <f t="shared" si="115"/>
        <v>0</v>
      </c>
      <c r="Q290" s="122">
        <f t="shared" si="115"/>
        <v>0</v>
      </c>
      <c r="R290" s="122">
        <f t="shared" si="115"/>
        <v>0</v>
      </c>
      <c r="S290" s="122">
        <f t="shared" si="115"/>
        <v>0</v>
      </c>
      <c r="T290" s="122">
        <f t="shared" si="115"/>
        <v>0</v>
      </c>
      <c r="U290" s="108">
        <f t="shared" si="115"/>
        <v>0</v>
      </c>
      <c r="V290" s="122" t="e">
        <f t="shared" si="91"/>
        <v>#DIV/0!</v>
      </c>
      <c r="W290" s="122">
        <f t="shared" si="110"/>
        <v>0</v>
      </c>
      <c r="X290" s="96"/>
      <c r="Y290" s="96"/>
      <c r="Z290" s="123">
        <f t="shared" si="111"/>
        <v>0</v>
      </c>
    </row>
    <row r="291" spans="1:26" ht="24" hidden="1" thickTop="1" thickBot="1" x14ac:dyDescent="0.3">
      <c r="A291" s="105">
        <v>1</v>
      </c>
      <c r="B291" s="105">
        <v>1</v>
      </c>
      <c r="C291" s="106" t="s">
        <v>140</v>
      </c>
      <c r="D291" s="106" t="s">
        <v>133</v>
      </c>
      <c r="E291" s="106" t="s">
        <v>144</v>
      </c>
      <c r="F291" s="106" t="s">
        <v>304</v>
      </c>
      <c r="G291" s="106" t="s">
        <v>144</v>
      </c>
      <c r="H291" s="106" t="s">
        <v>129</v>
      </c>
      <c r="I291" s="106"/>
      <c r="J291" s="106"/>
      <c r="K291" s="107" t="s">
        <v>407</v>
      </c>
      <c r="L291" s="108"/>
      <c r="M291" s="108"/>
      <c r="N291" s="108"/>
      <c r="O291" s="101">
        <f>+L291+M291-N291</f>
        <v>0</v>
      </c>
      <c r="P291" s="108"/>
      <c r="Q291" s="108"/>
      <c r="R291" s="108"/>
      <c r="S291" s="108"/>
      <c r="T291" s="108"/>
      <c r="U291" s="108"/>
      <c r="V291" s="108" t="e">
        <f t="shared" si="91"/>
        <v>#DIV/0!</v>
      </c>
      <c r="W291" s="108">
        <f t="shared" si="110"/>
        <v>0</v>
      </c>
      <c r="X291" s="103"/>
      <c r="Y291" s="103"/>
      <c r="Z291" s="40">
        <f t="shared" si="111"/>
        <v>0</v>
      </c>
    </row>
    <row r="292" spans="1:26" ht="24" hidden="1" thickTop="1" thickBot="1" x14ac:dyDescent="0.3">
      <c r="A292" s="105">
        <v>1</v>
      </c>
      <c r="B292" s="105">
        <v>1</v>
      </c>
      <c r="C292" s="106" t="s">
        <v>140</v>
      </c>
      <c r="D292" s="106" t="s">
        <v>133</v>
      </c>
      <c r="E292" s="106" t="s">
        <v>144</v>
      </c>
      <c r="F292" s="106" t="s">
        <v>304</v>
      </c>
      <c r="G292" s="106" t="s">
        <v>144</v>
      </c>
      <c r="H292" s="106" t="s">
        <v>140</v>
      </c>
      <c r="I292" s="106"/>
      <c r="J292" s="106"/>
      <c r="K292" s="107" t="s">
        <v>408</v>
      </c>
      <c r="L292" s="108"/>
      <c r="M292" s="108"/>
      <c r="N292" s="108"/>
      <c r="O292" s="101">
        <f>+L292+M292-N292</f>
        <v>0</v>
      </c>
      <c r="P292" s="108"/>
      <c r="Q292" s="108"/>
      <c r="R292" s="108"/>
      <c r="S292" s="108"/>
      <c r="T292" s="108"/>
      <c r="U292" s="108"/>
      <c r="V292" s="108" t="e">
        <f t="shared" si="91"/>
        <v>#DIV/0!</v>
      </c>
      <c r="W292" s="108">
        <f t="shared" si="110"/>
        <v>0</v>
      </c>
      <c r="X292" s="103"/>
      <c r="Y292" s="103"/>
      <c r="Z292" s="40">
        <f t="shared" si="111"/>
        <v>0</v>
      </c>
    </row>
    <row r="293" spans="1:26" ht="24" hidden="1" thickTop="1" thickBot="1" x14ac:dyDescent="0.3">
      <c r="A293" s="105">
        <v>1</v>
      </c>
      <c r="B293" s="105">
        <v>1</v>
      </c>
      <c r="C293" s="106" t="s">
        <v>140</v>
      </c>
      <c r="D293" s="106" t="s">
        <v>133</v>
      </c>
      <c r="E293" s="106" t="s">
        <v>144</v>
      </c>
      <c r="F293" s="106" t="s">
        <v>304</v>
      </c>
      <c r="G293" s="106" t="s">
        <v>144</v>
      </c>
      <c r="H293" s="106" t="s">
        <v>142</v>
      </c>
      <c r="I293" s="106"/>
      <c r="J293" s="106"/>
      <c r="K293" s="107" t="s">
        <v>409</v>
      </c>
      <c r="L293" s="108"/>
      <c r="M293" s="108"/>
      <c r="N293" s="108"/>
      <c r="O293" s="101">
        <f>+L293+M293-N293</f>
        <v>0</v>
      </c>
      <c r="P293" s="108"/>
      <c r="Q293" s="108"/>
      <c r="R293" s="108"/>
      <c r="S293" s="108"/>
      <c r="T293" s="108"/>
      <c r="U293" s="108"/>
      <c r="V293" s="108" t="e">
        <f t="shared" si="91"/>
        <v>#DIV/0!</v>
      </c>
      <c r="W293" s="108">
        <f t="shared" si="110"/>
        <v>0</v>
      </c>
      <c r="X293" s="103"/>
      <c r="Y293" s="103"/>
      <c r="Z293" s="40">
        <f t="shared" si="111"/>
        <v>0</v>
      </c>
    </row>
    <row r="294" spans="1:26" ht="16.5" hidden="1" thickTop="1" thickBot="1" x14ac:dyDescent="0.3">
      <c r="A294" s="66">
        <v>1</v>
      </c>
      <c r="B294" s="67" t="s">
        <v>129</v>
      </c>
      <c r="C294" s="67" t="s">
        <v>140</v>
      </c>
      <c r="D294" s="67" t="s">
        <v>218</v>
      </c>
      <c r="E294" s="67"/>
      <c r="F294" s="67"/>
      <c r="G294" s="67"/>
      <c r="H294" s="68"/>
      <c r="I294" s="68"/>
      <c r="J294" s="68"/>
      <c r="K294" s="69" t="s">
        <v>410</v>
      </c>
      <c r="L294" s="70">
        <f>+L295+L299+L303+L307+L311</f>
        <v>0</v>
      </c>
      <c r="M294" s="70">
        <f t="shared" ref="M294:U294" si="116">+M295+M299+M303+M307+M311</f>
        <v>0</v>
      </c>
      <c r="N294" s="70">
        <f t="shared" si="116"/>
        <v>0</v>
      </c>
      <c r="O294" s="70">
        <f t="shared" si="116"/>
        <v>0</v>
      </c>
      <c r="P294" s="70">
        <f t="shared" si="116"/>
        <v>0</v>
      </c>
      <c r="Q294" s="70">
        <f t="shared" si="116"/>
        <v>0</v>
      </c>
      <c r="R294" s="70">
        <f t="shared" si="116"/>
        <v>0</v>
      </c>
      <c r="S294" s="70">
        <f t="shared" si="116"/>
        <v>0</v>
      </c>
      <c r="T294" s="70">
        <f t="shared" si="116"/>
        <v>0</v>
      </c>
      <c r="U294" s="101">
        <f t="shared" si="116"/>
        <v>0</v>
      </c>
      <c r="V294" s="71" t="e">
        <f t="shared" si="91"/>
        <v>#DIV/0!</v>
      </c>
      <c r="W294" s="70">
        <f t="shared" si="110"/>
        <v>0</v>
      </c>
      <c r="X294" s="72"/>
      <c r="Y294" s="72"/>
      <c r="Z294" s="73">
        <f t="shared" si="111"/>
        <v>0</v>
      </c>
    </row>
    <row r="295" spans="1:26" ht="24" hidden="1" thickTop="1" thickBot="1" x14ac:dyDescent="0.3">
      <c r="A295" s="74">
        <v>1</v>
      </c>
      <c r="B295" s="75" t="s">
        <v>129</v>
      </c>
      <c r="C295" s="75" t="s">
        <v>140</v>
      </c>
      <c r="D295" s="75" t="s">
        <v>218</v>
      </c>
      <c r="E295" s="75" t="s">
        <v>144</v>
      </c>
      <c r="F295" s="75"/>
      <c r="G295" s="75"/>
      <c r="H295" s="76"/>
      <c r="I295" s="76"/>
      <c r="J295" s="76"/>
      <c r="K295" s="77" t="s">
        <v>411</v>
      </c>
      <c r="L295" s="78">
        <f>SUM(L296:L298)</f>
        <v>0</v>
      </c>
      <c r="M295" s="78">
        <f t="shared" ref="M295:U295" si="117">SUM(M296:M298)</f>
        <v>0</v>
      </c>
      <c r="N295" s="78">
        <f t="shared" si="117"/>
        <v>0</v>
      </c>
      <c r="O295" s="78">
        <f t="shared" si="117"/>
        <v>0</v>
      </c>
      <c r="P295" s="78">
        <f t="shared" si="117"/>
        <v>0</v>
      </c>
      <c r="Q295" s="78">
        <f t="shared" si="117"/>
        <v>0</v>
      </c>
      <c r="R295" s="78">
        <f t="shared" si="117"/>
        <v>0</v>
      </c>
      <c r="S295" s="78">
        <f t="shared" si="117"/>
        <v>0</v>
      </c>
      <c r="T295" s="78">
        <f t="shared" si="117"/>
        <v>0</v>
      </c>
      <c r="U295" s="101">
        <f t="shared" si="117"/>
        <v>0</v>
      </c>
      <c r="V295" s="79" t="e">
        <f t="shared" si="91"/>
        <v>#DIV/0!</v>
      </c>
      <c r="W295" s="78">
        <f t="shared" si="110"/>
        <v>0</v>
      </c>
      <c r="X295" s="80"/>
      <c r="Y295" s="80"/>
      <c r="Z295" s="81">
        <f t="shared" si="111"/>
        <v>0</v>
      </c>
    </row>
    <row r="296" spans="1:26" ht="24" hidden="1" thickTop="1" thickBot="1" x14ac:dyDescent="0.3">
      <c r="A296" s="105">
        <v>1</v>
      </c>
      <c r="B296" s="106" t="s">
        <v>129</v>
      </c>
      <c r="C296" s="106" t="s">
        <v>140</v>
      </c>
      <c r="D296" s="106" t="s">
        <v>218</v>
      </c>
      <c r="E296" s="106" t="s">
        <v>144</v>
      </c>
      <c r="F296" s="106" t="s">
        <v>129</v>
      </c>
      <c r="G296" s="106"/>
      <c r="H296" s="106"/>
      <c r="I296" s="106"/>
      <c r="J296" s="106"/>
      <c r="K296" s="107" t="s">
        <v>412</v>
      </c>
      <c r="L296" s="108"/>
      <c r="M296" s="108"/>
      <c r="N296" s="108"/>
      <c r="O296" s="101">
        <f>+L296+M296-N296</f>
        <v>0</v>
      </c>
      <c r="P296" s="108"/>
      <c r="Q296" s="108"/>
      <c r="R296" s="108"/>
      <c r="S296" s="108"/>
      <c r="T296" s="108"/>
      <c r="U296" s="108"/>
      <c r="V296" s="108" t="e">
        <f t="shared" si="91"/>
        <v>#DIV/0!</v>
      </c>
      <c r="W296" s="108">
        <f t="shared" si="110"/>
        <v>0</v>
      </c>
      <c r="X296" s="103"/>
      <c r="Y296" s="103"/>
      <c r="Z296" s="40">
        <f t="shared" si="111"/>
        <v>0</v>
      </c>
    </row>
    <row r="297" spans="1:26" ht="24" hidden="1" thickTop="1" thickBot="1" x14ac:dyDescent="0.3">
      <c r="A297" s="105">
        <v>1</v>
      </c>
      <c r="B297" s="106" t="s">
        <v>129</v>
      </c>
      <c r="C297" s="106" t="s">
        <v>140</v>
      </c>
      <c r="D297" s="106" t="s">
        <v>218</v>
      </c>
      <c r="E297" s="106" t="s">
        <v>144</v>
      </c>
      <c r="F297" s="106" t="s">
        <v>140</v>
      </c>
      <c r="G297" s="106"/>
      <c r="H297" s="106"/>
      <c r="I297" s="106"/>
      <c r="J297" s="106"/>
      <c r="K297" s="107" t="s">
        <v>413</v>
      </c>
      <c r="L297" s="108"/>
      <c r="M297" s="108"/>
      <c r="N297" s="108"/>
      <c r="O297" s="101">
        <f>+L297+M297-N297</f>
        <v>0</v>
      </c>
      <c r="P297" s="108"/>
      <c r="Q297" s="108"/>
      <c r="R297" s="108"/>
      <c r="S297" s="108"/>
      <c r="T297" s="108"/>
      <c r="U297" s="108"/>
      <c r="V297" s="108" t="e">
        <f t="shared" si="91"/>
        <v>#DIV/0!</v>
      </c>
      <c r="W297" s="108">
        <f t="shared" si="110"/>
        <v>0</v>
      </c>
      <c r="X297" s="103"/>
      <c r="Y297" s="103"/>
      <c r="Z297" s="40">
        <f t="shared" si="111"/>
        <v>0</v>
      </c>
    </row>
    <row r="298" spans="1:26" ht="24" hidden="1" thickTop="1" thickBot="1" x14ac:dyDescent="0.3">
      <c r="A298" s="105">
        <v>1</v>
      </c>
      <c r="B298" s="106" t="s">
        <v>129</v>
      </c>
      <c r="C298" s="106" t="s">
        <v>140</v>
      </c>
      <c r="D298" s="106" t="s">
        <v>218</v>
      </c>
      <c r="E298" s="106" t="s">
        <v>144</v>
      </c>
      <c r="F298" s="106" t="s">
        <v>142</v>
      </c>
      <c r="G298" s="106"/>
      <c r="H298" s="106"/>
      <c r="I298" s="106"/>
      <c r="J298" s="106"/>
      <c r="K298" s="107" t="s">
        <v>414</v>
      </c>
      <c r="L298" s="108"/>
      <c r="M298" s="108"/>
      <c r="N298" s="108"/>
      <c r="O298" s="101">
        <f>+L298+M298-N298</f>
        <v>0</v>
      </c>
      <c r="P298" s="108"/>
      <c r="Q298" s="108"/>
      <c r="R298" s="108"/>
      <c r="S298" s="108"/>
      <c r="T298" s="108"/>
      <c r="U298" s="108"/>
      <c r="V298" s="108" t="e">
        <f t="shared" ref="V298:V361" si="118">U298/T298</f>
        <v>#DIV/0!</v>
      </c>
      <c r="W298" s="108">
        <f t="shared" si="110"/>
        <v>0</v>
      </c>
      <c r="X298" s="103"/>
      <c r="Y298" s="103"/>
      <c r="Z298" s="40">
        <f t="shared" si="111"/>
        <v>0</v>
      </c>
    </row>
    <row r="299" spans="1:26" ht="16.5" hidden="1" thickTop="1" thickBot="1" x14ac:dyDescent="0.3">
      <c r="A299" s="74">
        <v>1</v>
      </c>
      <c r="B299" s="75" t="s">
        <v>129</v>
      </c>
      <c r="C299" s="75" t="s">
        <v>140</v>
      </c>
      <c r="D299" s="75" t="s">
        <v>218</v>
      </c>
      <c r="E299" s="75" t="s">
        <v>218</v>
      </c>
      <c r="F299" s="75"/>
      <c r="G299" s="75"/>
      <c r="H299" s="76"/>
      <c r="I299" s="76"/>
      <c r="J299" s="76"/>
      <c r="K299" s="77" t="s">
        <v>415</v>
      </c>
      <c r="L299" s="78">
        <f>SUM(L300:L302)</f>
        <v>0</v>
      </c>
      <c r="M299" s="78">
        <f t="shared" ref="M299:U299" si="119">SUM(M300:M302)</f>
        <v>0</v>
      </c>
      <c r="N299" s="78">
        <f t="shared" si="119"/>
        <v>0</v>
      </c>
      <c r="O299" s="78">
        <f t="shared" si="119"/>
        <v>0</v>
      </c>
      <c r="P299" s="78">
        <f t="shared" si="119"/>
        <v>0</v>
      </c>
      <c r="Q299" s="78">
        <f t="shared" si="119"/>
        <v>0</v>
      </c>
      <c r="R299" s="78">
        <f t="shared" si="119"/>
        <v>0</v>
      </c>
      <c r="S299" s="78">
        <f t="shared" si="119"/>
        <v>0</v>
      </c>
      <c r="T299" s="78">
        <f t="shared" si="119"/>
        <v>0</v>
      </c>
      <c r="U299" s="101">
        <f t="shared" si="119"/>
        <v>0</v>
      </c>
      <c r="V299" s="79" t="e">
        <f t="shared" si="118"/>
        <v>#DIV/0!</v>
      </c>
      <c r="W299" s="78">
        <f t="shared" si="110"/>
        <v>0</v>
      </c>
      <c r="X299" s="80"/>
      <c r="Y299" s="80"/>
      <c r="Z299" s="81">
        <f t="shared" si="111"/>
        <v>0</v>
      </c>
    </row>
    <row r="300" spans="1:26" ht="16.5" hidden="1" thickTop="1" thickBot="1" x14ac:dyDescent="0.3">
      <c r="A300" s="105">
        <v>1</v>
      </c>
      <c r="B300" s="106" t="s">
        <v>129</v>
      </c>
      <c r="C300" s="106" t="s">
        <v>140</v>
      </c>
      <c r="D300" s="106" t="s">
        <v>218</v>
      </c>
      <c r="E300" s="106" t="s">
        <v>218</v>
      </c>
      <c r="F300" s="106" t="s">
        <v>129</v>
      </c>
      <c r="G300" s="106"/>
      <c r="H300" s="106"/>
      <c r="I300" s="106"/>
      <c r="J300" s="106"/>
      <c r="K300" s="107" t="s">
        <v>416</v>
      </c>
      <c r="L300" s="108"/>
      <c r="M300" s="108"/>
      <c r="N300" s="108"/>
      <c r="O300" s="101">
        <f>+L300+M300-N300</f>
        <v>0</v>
      </c>
      <c r="P300" s="108"/>
      <c r="Q300" s="108"/>
      <c r="R300" s="108"/>
      <c r="S300" s="108"/>
      <c r="T300" s="108"/>
      <c r="U300" s="108"/>
      <c r="V300" s="108" t="e">
        <f t="shared" si="118"/>
        <v>#DIV/0!</v>
      </c>
      <c r="W300" s="108">
        <f t="shared" si="110"/>
        <v>0</v>
      </c>
      <c r="X300" s="103"/>
      <c r="Y300" s="103"/>
      <c r="Z300" s="40">
        <f t="shared" si="111"/>
        <v>0</v>
      </c>
    </row>
    <row r="301" spans="1:26" ht="16.5" hidden="1" thickTop="1" thickBot="1" x14ac:dyDescent="0.3">
      <c r="A301" s="105">
        <v>1</v>
      </c>
      <c r="B301" s="106" t="s">
        <v>129</v>
      </c>
      <c r="C301" s="106" t="s">
        <v>140</v>
      </c>
      <c r="D301" s="106" t="s">
        <v>218</v>
      </c>
      <c r="E301" s="106" t="s">
        <v>218</v>
      </c>
      <c r="F301" s="106" t="s">
        <v>140</v>
      </c>
      <c r="G301" s="106"/>
      <c r="H301" s="106"/>
      <c r="I301" s="106"/>
      <c r="J301" s="106"/>
      <c r="K301" s="107" t="s">
        <v>417</v>
      </c>
      <c r="L301" s="108"/>
      <c r="M301" s="108"/>
      <c r="N301" s="108"/>
      <c r="O301" s="101">
        <f>+L301+M301-N301</f>
        <v>0</v>
      </c>
      <c r="P301" s="108"/>
      <c r="Q301" s="108"/>
      <c r="R301" s="108"/>
      <c r="S301" s="108"/>
      <c r="T301" s="108"/>
      <c r="U301" s="108"/>
      <c r="V301" s="108" t="e">
        <f t="shared" si="118"/>
        <v>#DIV/0!</v>
      </c>
      <c r="W301" s="108">
        <f t="shared" si="110"/>
        <v>0</v>
      </c>
      <c r="X301" s="103"/>
      <c r="Y301" s="103"/>
      <c r="Z301" s="40">
        <f t="shared" si="111"/>
        <v>0</v>
      </c>
    </row>
    <row r="302" spans="1:26" ht="16.5" hidden="1" thickTop="1" thickBot="1" x14ac:dyDescent="0.3">
      <c r="A302" s="105">
        <v>1</v>
      </c>
      <c r="B302" s="106" t="s">
        <v>129</v>
      </c>
      <c r="C302" s="106" t="s">
        <v>140</v>
      </c>
      <c r="D302" s="106" t="s">
        <v>218</v>
      </c>
      <c r="E302" s="106" t="s">
        <v>218</v>
      </c>
      <c r="F302" s="106" t="s">
        <v>142</v>
      </c>
      <c r="G302" s="106"/>
      <c r="H302" s="106"/>
      <c r="I302" s="106"/>
      <c r="J302" s="106"/>
      <c r="K302" s="107" t="s">
        <v>418</v>
      </c>
      <c r="L302" s="108"/>
      <c r="M302" s="108"/>
      <c r="N302" s="108"/>
      <c r="O302" s="101">
        <f>+L302+M302-N302</f>
        <v>0</v>
      </c>
      <c r="P302" s="108"/>
      <c r="Q302" s="108"/>
      <c r="R302" s="108"/>
      <c r="S302" s="108"/>
      <c r="T302" s="108"/>
      <c r="U302" s="108"/>
      <c r="V302" s="108" t="e">
        <f t="shared" si="118"/>
        <v>#DIV/0!</v>
      </c>
      <c r="W302" s="108">
        <f t="shared" si="110"/>
        <v>0</v>
      </c>
      <c r="X302" s="103"/>
      <c r="Y302" s="103"/>
      <c r="Z302" s="40">
        <f t="shared" si="111"/>
        <v>0</v>
      </c>
    </row>
    <row r="303" spans="1:26" ht="16.5" hidden="1" thickTop="1" thickBot="1" x14ac:dyDescent="0.3">
      <c r="A303" s="74">
        <v>1</v>
      </c>
      <c r="B303" s="75" t="s">
        <v>129</v>
      </c>
      <c r="C303" s="75" t="s">
        <v>140</v>
      </c>
      <c r="D303" s="75" t="s">
        <v>218</v>
      </c>
      <c r="E303" s="75" t="s">
        <v>226</v>
      </c>
      <c r="F303" s="75"/>
      <c r="G303" s="75"/>
      <c r="H303" s="76"/>
      <c r="I303" s="76"/>
      <c r="J303" s="76"/>
      <c r="K303" s="77" t="s">
        <v>419</v>
      </c>
      <c r="L303" s="78">
        <f>SUM(L304:L306)</f>
        <v>0</v>
      </c>
      <c r="M303" s="78">
        <f t="shared" ref="M303:U303" si="120">SUM(M304:M306)</f>
        <v>0</v>
      </c>
      <c r="N303" s="78">
        <f t="shared" si="120"/>
        <v>0</v>
      </c>
      <c r="O303" s="78">
        <f t="shared" si="120"/>
        <v>0</v>
      </c>
      <c r="P303" s="78">
        <f t="shared" si="120"/>
        <v>0</v>
      </c>
      <c r="Q303" s="78">
        <f t="shared" si="120"/>
        <v>0</v>
      </c>
      <c r="R303" s="78">
        <f t="shared" si="120"/>
        <v>0</v>
      </c>
      <c r="S303" s="78">
        <f t="shared" si="120"/>
        <v>0</v>
      </c>
      <c r="T303" s="78">
        <f t="shared" si="120"/>
        <v>0</v>
      </c>
      <c r="U303" s="101">
        <f t="shared" si="120"/>
        <v>0</v>
      </c>
      <c r="V303" s="79" t="e">
        <f t="shared" si="118"/>
        <v>#DIV/0!</v>
      </c>
      <c r="W303" s="78">
        <f t="shared" si="110"/>
        <v>0</v>
      </c>
      <c r="X303" s="80"/>
      <c r="Y303" s="80"/>
      <c r="Z303" s="81">
        <f t="shared" si="111"/>
        <v>0</v>
      </c>
    </row>
    <row r="304" spans="1:26" ht="16.5" hidden="1" thickTop="1" thickBot="1" x14ac:dyDescent="0.3">
      <c r="A304" s="105">
        <v>1</v>
      </c>
      <c r="B304" s="106" t="s">
        <v>129</v>
      </c>
      <c r="C304" s="106" t="s">
        <v>140</v>
      </c>
      <c r="D304" s="106" t="s">
        <v>218</v>
      </c>
      <c r="E304" s="106" t="s">
        <v>226</v>
      </c>
      <c r="F304" s="106" t="s">
        <v>129</v>
      </c>
      <c r="G304" s="106"/>
      <c r="H304" s="106"/>
      <c r="I304" s="106"/>
      <c r="J304" s="106"/>
      <c r="K304" s="107" t="s">
        <v>420</v>
      </c>
      <c r="L304" s="108"/>
      <c r="M304" s="108"/>
      <c r="N304" s="108"/>
      <c r="O304" s="101">
        <f>+L304+M304-N304</f>
        <v>0</v>
      </c>
      <c r="P304" s="108"/>
      <c r="Q304" s="108"/>
      <c r="R304" s="108"/>
      <c r="S304" s="108"/>
      <c r="T304" s="108"/>
      <c r="U304" s="108"/>
      <c r="V304" s="108" t="e">
        <f t="shared" si="118"/>
        <v>#DIV/0!</v>
      </c>
      <c r="W304" s="108">
        <f t="shared" si="110"/>
        <v>0</v>
      </c>
      <c r="X304" s="103"/>
      <c r="Y304" s="103"/>
      <c r="Z304" s="40">
        <f t="shared" si="111"/>
        <v>0</v>
      </c>
    </row>
    <row r="305" spans="1:26" ht="24" hidden="1" thickTop="1" thickBot="1" x14ac:dyDescent="0.3">
      <c r="A305" s="105">
        <v>1</v>
      </c>
      <c r="B305" s="106" t="s">
        <v>129</v>
      </c>
      <c r="C305" s="106" t="s">
        <v>140</v>
      </c>
      <c r="D305" s="106" t="s">
        <v>218</v>
      </c>
      <c r="E305" s="106" t="s">
        <v>226</v>
      </c>
      <c r="F305" s="106" t="s">
        <v>140</v>
      </c>
      <c r="G305" s="106"/>
      <c r="H305" s="106"/>
      <c r="I305" s="106"/>
      <c r="J305" s="106"/>
      <c r="K305" s="107" t="s">
        <v>421</v>
      </c>
      <c r="L305" s="108"/>
      <c r="M305" s="108"/>
      <c r="N305" s="108"/>
      <c r="O305" s="101">
        <f>+L305+M305-N305</f>
        <v>0</v>
      </c>
      <c r="P305" s="108"/>
      <c r="Q305" s="108"/>
      <c r="R305" s="108"/>
      <c r="S305" s="108"/>
      <c r="T305" s="108"/>
      <c r="U305" s="108"/>
      <c r="V305" s="108" t="e">
        <f t="shared" si="118"/>
        <v>#DIV/0!</v>
      </c>
      <c r="W305" s="108">
        <f t="shared" si="110"/>
        <v>0</v>
      </c>
      <c r="X305" s="103"/>
      <c r="Y305" s="103"/>
      <c r="Z305" s="40">
        <f t="shared" si="111"/>
        <v>0</v>
      </c>
    </row>
    <row r="306" spans="1:26" ht="24" hidden="1" thickTop="1" thickBot="1" x14ac:dyDescent="0.3">
      <c r="A306" s="105">
        <v>1</v>
      </c>
      <c r="B306" s="106" t="s">
        <v>129</v>
      </c>
      <c r="C306" s="106" t="s">
        <v>140</v>
      </c>
      <c r="D306" s="106" t="s">
        <v>218</v>
      </c>
      <c r="E306" s="106" t="s">
        <v>226</v>
      </c>
      <c r="F306" s="106" t="s">
        <v>142</v>
      </c>
      <c r="G306" s="106"/>
      <c r="H306" s="106"/>
      <c r="I306" s="106"/>
      <c r="J306" s="106"/>
      <c r="K306" s="107" t="s">
        <v>422</v>
      </c>
      <c r="L306" s="108"/>
      <c r="M306" s="108"/>
      <c r="N306" s="108"/>
      <c r="O306" s="101">
        <f>+L306+M306-N306</f>
        <v>0</v>
      </c>
      <c r="P306" s="108"/>
      <c r="Q306" s="108"/>
      <c r="R306" s="108"/>
      <c r="S306" s="108"/>
      <c r="T306" s="108"/>
      <c r="U306" s="108"/>
      <c r="V306" s="108" t="e">
        <f t="shared" si="118"/>
        <v>#DIV/0!</v>
      </c>
      <c r="W306" s="108">
        <f t="shared" si="110"/>
        <v>0</v>
      </c>
      <c r="X306" s="103"/>
      <c r="Y306" s="103"/>
      <c r="Z306" s="40">
        <f t="shared" si="111"/>
        <v>0</v>
      </c>
    </row>
    <row r="307" spans="1:26" ht="24" hidden="1" thickTop="1" thickBot="1" x14ac:dyDescent="0.3">
      <c r="A307" s="74">
        <v>1</v>
      </c>
      <c r="B307" s="75" t="s">
        <v>129</v>
      </c>
      <c r="C307" s="75" t="s">
        <v>140</v>
      </c>
      <c r="D307" s="75" t="s">
        <v>218</v>
      </c>
      <c r="E307" s="75" t="s">
        <v>156</v>
      </c>
      <c r="F307" s="75"/>
      <c r="G307" s="75"/>
      <c r="H307" s="76"/>
      <c r="I307" s="76"/>
      <c r="J307" s="76"/>
      <c r="K307" s="77" t="s">
        <v>423</v>
      </c>
      <c r="L307" s="78">
        <f>SUM(L308:L310)</f>
        <v>0</v>
      </c>
      <c r="M307" s="78">
        <f t="shared" ref="M307:U307" si="121">SUM(M308:M310)</f>
        <v>0</v>
      </c>
      <c r="N307" s="78">
        <f t="shared" si="121"/>
        <v>0</v>
      </c>
      <c r="O307" s="78">
        <f t="shared" si="121"/>
        <v>0</v>
      </c>
      <c r="P307" s="78">
        <f t="shared" si="121"/>
        <v>0</v>
      </c>
      <c r="Q307" s="78">
        <f t="shared" si="121"/>
        <v>0</v>
      </c>
      <c r="R307" s="78">
        <f t="shared" si="121"/>
        <v>0</v>
      </c>
      <c r="S307" s="78">
        <f t="shared" si="121"/>
        <v>0</v>
      </c>
      <c r="T307" s="78">
        <f t="shared" si="121"/>
        <v>0</v>
      </c>
      <c r="U307" s="101">
        <f t="shared" si="121"/>
        <v>0</v>
      </c>
      <c r="V307" s="79" t="e">
        <f t="shared" si="118"/>
        <v>#DIV/0!</v>
      </c>
      <c r="W307" s="78">
        <f t="shared" si="110"/>
        <v>0</v>
      </c>
      <c r="X307" s="80"/>
      <c r="Y307" s="80"/>
      <c r="Z307" s="81">
        <f t="shared" si="111"/>
        <v>0</v>
      </c>
    </row>
    <row r="308" spans="1:26" ht="24" hidden="1" thickTop="1" thickBot="1" x14ac:dyDescent="0.3">
      <c r="A308" s="105">
        <v>1</v>
      </c>
      <c r="B308" s="106" t="s">
        <v>129</v>
      </c>
      <c r="C308" s="106" t="s">
        <v>140</v>
      </c>
      <c r="D308" s="106" t="s">
        <v>218</v>
      </c>
      <c r="E308" s="106" t="s">
        <v>156</v>
      </c>
      <c r="F308" s="106" t="s">
        <v>129</v>
      </c>
      <c r="G308" s="106"/>
      <c r="H308" s="106"/>
      <c r="I308" s="106"/>
      <c r="J308" s="106"/>
      <c r="K308" s="107" t="s">
        <v>424</v>
      </c>
      <c r="L308" s="108"/>
      <c r="M308" s="108"/>
      <c r="N308" s="108"/>
      <c r="O308" s="101">
        <f>+L308+M308-N308</f>
        <v>0</v>
      </c>
      <c r="P308" s="108"/>
      <c r="Q308" s="108"/>
      <c r="R308" s="108"/>
      <c r="S308" s="108"/>
      <c r="T308" s="108"/>
      <c r="U308" s="108"/>
      <c r="V308" s="108" t="e">
        <f t="shared" si="118"/>
        <v>#DIV/0!</v>
      </c>
      <c r="W308" s="108">
        <f t="shared" si="110"/>
        <v>0</v>
      </c>
      <c r="X308" s="103"/>
      <c r="Y308" s="103"/>
      <c r="Z308" s="40">
        <f t="shared" si="111"/>
        <v>0</v>
      </c>
    </row>
    <row r="309" spans="1:26" ht="24" hidden="1" thickTop="1" thickBot="1" x14ac:dyDescent="0.3">
      <c r="A309" s="105">
        <v>1</v>
      </c>
      <c r="B309" s="106" t="s">
        <v>129</v>
      </c>
      <c r="C309" s="106" t="s">
        <v>140</v>
      </c>
      <c r="D309" s="106" t="s">
        <v>218</v>
      </c>
      <c r="E309" s="106" t="s">
        <v>156</v>
      </c>
      <c r="F309" s="106" t="s">
        <v>140</v>
      </c>
      <c r="G309" s="106"/>
      <c r="H309" s="106"/>
      <c r="I309" s="106"/>
      <c r="J309" s="106"/>
      <c r="K309" s="107" t="s">
        <v>425</v>
      </c>
      <c r="L309" s="108"/>
      <c r="M309" s="108"/>
      <c r="N309" s="108"/>
      <c r="O309" s="101">
        <f>+L309+M309-N309</f>
        <v>0</v>
      </c>
      <c r="P309" s="108"/>
      <c r="Q309" s="108"/>
      <c r="R309" s="108"/>
      <c r="S309" s="108"/>
      <c r="T309" s="108"/>
      <c r="U309" s="108"/>
      <c r="V309" s="108" t="e">
        <f t="shared" si="118"/>
        <v>#DIV/0!</v>
      </c>
      <c r="W309" s="108">
        <f t="shared" si="110"/>
        <v>0</v>
      </c>
      <c r="X309" s="103"/>
      <c r="Y309" s="103"/>
      <c r="Z309" s="40">
        <f t="shared" si="111"/>
        <v>0</v>
      </c>
    </row>
    <row r="310" spans="1:26" ht="24" hidden="1" thickTop="1" thickBot="1" x14ac:dyDescent="0.3">
      <c r="A310" s="105">
        <v>1</v>
      </c>
      <c r="B310" s="106" t="s">
        <v>129</v>
      </c>
      <c r="C310" s="106" t="s">
        <v>140</v>
      </c>
      <c r="D310" s="106" t="s">
        <v>218</v>
      </c>
      <c r="E310" s="106" t="s">
        <v>156</v>
      </c>
      <c r="F310" s="106" t="s">
        <v>142</v>
      </c>
      <c r="G310" s="106"/>
      <c r="H310" s="106"/>
      <c r="I310" s="106"/>
      <c r="J310" s="106"/>
      <c r="K310" s="107" t="s">
        <v>426</v>
      </c>
      <c r="L310" s="108"/>
      <c r="M310" s="108"/>
      <c r="N310" s="108"/>
      <c r="O310" s="101">
        <f>+L310+M310-N310</f>
        <v>0</v>
      </c>
      <c r="P310" s="108"/>
      <c r="Q310" s="108"/>
      <c r="R310" s="108"/>
      <c r="S310" s="108"/>
      <c r="T310" s="108"/>
      <c r="U310" s="108"/>
      <c r="V310" s="108" t="e">
        <f t="shared" si="118"/>
        <v>#DIV/0!</v>
      </c>
      <c r="W310" s="108">
        <f t="shared" si="110"/>
        <v>0</v>
      </c>
      <c r="X310" s="103"/>
      <c r="Y310" s="103"/>
      <c r="Z310" s="40">
        <f t="shared" si="111"/>
        <v>0</v>
      </c>
    </row>
    <row r="311" spans="1:26" ht="24" hidden="1" thickTop="1" thickBot="1" x14ac:dyDescent="0.3">
      <c r="A311" s="74">
        <v>1</v>
      </c>
      <c r="B311" s="75" t="s">
        <v>129</v>
      </c>
      <c r="C311" s="75" t="s">
        <v>140</v>
      </c>
      <c r="D311" s="75" t="s">
        <v>218</v>
      </c>
      <c r="E311" s="75" t="s">
        <v>274</v>
      </c>
      <c r="F311" s="75"/>
      <c r="G311" s="75"/>
      <c r="H311" s="76"/>
      <c r="I311" s="76"/>
      <c r="J311" s="76"/>
      <c r="K311" s="77" t="s">
        <v>427</v>
      </c>
      <c r="L311" s="78">
        <f>SUM(L312:L314)</f>
        <v>0</v>
      </c>
      <c r="M311" s="78">
        <f t="shared" ref="M311:U311" si="122">SUM(M312:M314)</f>
        <v>0</v>
      </c>
      <c r="N311" s="78">
        <f t="shared" si="122"/>
        <v>0</v>
      </c>
      <c r="O311" s="78">
        <f t="shared" si="122"/>
        <v>0</v>
      </c>
      <c r="P311" s="78">
        <f t="shared" si="122"/>
        <v>0</v>
      </c>
      <c r="Q311" s="78">
        <f t="shared" si="122"/>
        <v>0</v>
      </c>
      <c r="R311" s="78">
        <f t="shared" si="122"/>
        <v>0</v>
      </c>
      <c r="S311" s="78">
        <f t="shared" si="122"/>
        <v>0</v>
      </c>
      <c r="T311" s="78">
        <f t="shared" si="122"/>
        <v>0</v>
      </c>
      <c r="U311" s="101">
        <f t="shared" si="122"/>
        <v>0</v>
      </c>
      <c r="V311" s="79" t="e">
        <f t="shared" si="118"/>
        <v>#DIV/0!</v>
      </c>
      <c r="W311" s="78">
        <f t="shared" si="110"/>
        <v>0</v>
      </c>
      <c r="X311" s="80"/>
      <c r="Y311" s="80"/>
      <c r="Z311" s="81">
        <f t="shared" si="111"/>
        <v>0</v>
      </c>
    </row>
    <row r="312" spans="1:26" ht="24" hidden="1" thickTop="1" thickBot="1" x14ac:dyDescent="0.3">
      <c r="A312" s="105">
        <v>1</v>
      </c>
      <c r="B312" s="106" t="s">
        <v>129</v>
      </c>
      <c r="C312" s="106" t="s">
        <v>140</v>
      </c>
      <c r="D312" s="106" t="s">
        <v>218</v>
      </c>
      <c r="E312" s="106" t="s">
        <v>274</v>
      </c>
      <c r="F312" s="106" t="s">
        <v>129</v>
      </c>
      <c r="G312" s="106"/>
      <c r="H312" s="106"/>
      <c r="I312" s="106"/>
      <c r="J312" s="106"/>
      <c r="K312" s="107" t="s">
        <v>428</v>
      </c>
      <c r="L312" s="108"/>
      <c r="M312" s="108"/>
      <c r="N312" s="108"/>
      <c r="O312" s="101">
        <f>+L312+M312-N312</f>
        <v>0</v>
      </c>
      <c r="P312" s="108"/>
      <c r="Q312" s="108"/>
      <c r="R312" s="108"/>
      <c r="S312" s="108"/>
      <c r="T312" s="108"/>
      <c r="U312" s="108"/>
      <c r="V312" s="108" t="e">
        <f t="shared" si="118"/>
        <v>#DIV/0!</v>
      </c>
      <c r="W312" s="108">
        <f t="shared" si="110"/>
        <v>0</v>
      </c>
      <c r="X312" s="103"/>
      <c r="Y312" s="103"/>
      <c r="Z312" s="40">
        <f t="shared" si="111"/>
        <v>0</v>
      </c>
    </row>
    <row r="313" spans="1:26" ht="24" hidden="1" thickTop="1" thickBot="1" x14ac:dyDescent="0.3">
      <c r="A313" s="105">
        <v>1</v>
      </c>
      <c r="B313" s="106" t="s">
        <v>129</v>
      </c>
      <c r="C313" s="106" t="s">
        <v>140</v>
      </c>
      <c r="D313" s="106" t="s">
        <v>218</v>
      </c>
      <c r="E313" s="106" t="s">
        <v>274</v>
      </c>
      <c r="F313" s="106" t="s">
        <v>140</v>
      </c>
      <c r="G313" s="106"/>
      <c r="H313" s="106"/>
      <c r="I313" s="106"/>
      <c r="J313" s="106"/>
      <c r="K313" s="107" t="s">
        <v>429</v>
      </c>
      <c r="L313" s="108"/>
      <c r="M313" s="108"/>
      <c r="N313" s="108"/>
      <c r="O313" s="101">
        <f>+L313+M313-N313</f>
        <v>0</v>
      </c>
      <c r="P313" s="108"/>
      <c r="Q313" s="108"/>
      <c r="R313" s="108"/>
      <c r="S313" s="108"/>
      <c r="T313" s="108"/>
      <c r="U313" s="108"/>
      <c r="V313" s="108" t="e">
        <f t="shared" si="118"/>
        <v>#DIV/0!</v>
      </c>
      <c r="W313" s="108">
        <f t="shared" si="110"/>
        <v>0</v>
      </c>
      <c r="X313" s="103"/>
      <c r="Y313" s="103"/>
      <c r="Z313" s="40">
        <f t="shared" si="111"/>
        <v>0</v>
      </c>
    </row>
    <row r="314" spans="1:26" ht="24" hidden="1" thickTop="1" thickBot="1" x14ac:dyDescent="0.3">
      <c r="A314" s="105">
        <v>1</v>
      </c>
      <c r="B314" s="106" t="s">
        <v>129</v>
      </c>
      <c r="C314" s="106" t="s">
        <v>140</v>
      </c>
      <c r="D314" s="106" t="s">
        <v>218</v>
      </c>
      <c r="E314" s="106" t="s">
        <v>274</v>
      </c>
      <c r="F314" s="106" t="s">
        <v>142</v>
      </c>
      <c r="G314" s="106"/>
      <c r="H314" s="106"/>
      <c r="I314" s="106"/>
      <c r="J314" s="106"/>
      <c r="K314" s="107" t="s">
        <v>430</v>
      </c>
      <c r="L314" s="108"/>
      <c r="M314" s="108"/>
      <c r="N314" s="108"/>
      <c r="O314" s="101">
        <f>+L314+M314-N314</f>
        <v>0</v>
      </c>
      <c r="P314" s="108"/>
      <c r="Q314" s="108"/>
      <c r="R314" s="108"/>
      <c r="S314" s="108"/>
      <c r="T314" s="108"/>
      <c r="U314" s="108"/>
      <c r="V314" s="108" t="e">
        <f t="shared" si="118"/>
        <v>#DIV/0!</v>
      </c>
      <c r="W314" s="108">
        <f t="shared" si="110"/>
        <v>0</v>
      </c>
      <c r="X314" s="103"/>
      <c r="Y314" s="103"/>
      <c r="Z314" s="40">
        <f t="shared" si="111"/>
        <v>0</v>
      </c>
    </row>
    <row r="315" spans="1:26" ht="16.5" hidden="1" thickTop="1" thickBot="1" x14ac:dyDescent="0.3">
      <c r="A315" s="66">
        <v>1</v>
      </c>
      <c r="B315" s="67" t="s">
        <v>129</v>
      </c>
      <c r="C315" s="67" t="s">
        <v>140</v>
      </c>
      <c r="D315" s="67" t="s">
        <v>156</v>
      </c>
      <c r="E315" s="67"/>
      <c r="F315" s="67"/>
      <c r="G315" s="67"/>
      <c r="H315" s="68"/>
      <c r="I315" s="68"/>
      <c r="J315" s="68"/>
      <c r="K315" s="69" t="s">
        <v>431</v>
      </c>
      <c r="L315" s="101">
        <f>+L316+L317+L348+L349+L350+L351</f>
        <v>0</v>
      </c>
      <c r="M315" s="101">
        <f t="shared" ref="M315:S315" si="123">+M316+M317+M348+M349+M350+M351</f>
        <v>0</v>
      </c>
      <c r="N315" s="101">
        <f t="shared" si="123"/>
        <v>0</v>
      </c>
      <c r="O315" s="101">
        <f t="shared" si="123"/>
        <v>0</v>
      </c>
      <c r="P315" s="101">
        <f t="shared" si="123"/>
        <v>0</v>
      </c>
      <c r="Q315" s="101">
        <f t="shared" si="123"/>
        <v>0</v>
      </c>
      <c r="R315" s="101">
        <f t="shared" si="123"/>
        <v>0</v>
      </c>
      <c r="S315" s="101">
        <f t="shared" si="123"/>
        <v>0</v>
      </c>
      <c r="T315" s="101">
        <f>+T316+T317+T348+T349+T350+T351</f>
        <v>199430692.62</v>
      </c>
      <c r="U315" s="101">
        <f>+U316+U317+U348+U349+U350+U351</f>
        <v>199430692.62</v>
      </c>
      <c r="V315" s="102">
        <f t="shared" si="118"/>
        <v>1</v>
      </c>
      <c r="W315" s="101"/>
      <c r="X315" s="72"/>
      <c r="Y315" s="72"/>
      <c r="Z315" s="73"/>
    </row>
    <row r="316" spans="1:26" ht="16.5" hidden="1" thickTop="1" thickBot="1" x14ac:dyDescent="0.3">
      <c r="A316" s="74">
        <v>1</v>
      </c>
      <c r="B316" s="75" t="s">
        <v>129</v>
      </c>
      <c r="C316" s="75" t="s">
        <v>140</v>
      </c>
      <c r="D316" s="75" t="s">
        <v>156</v>
      </c>
      <c r="E316" s="75" t="s">
        <v>133</v>
      </c>
      <c r="F316" s="75"/>
      <c r="G316" s="75"/>
      <c r="H316" s="76"/>
      <c r="I316" s="76"/>
      <c r="J316" s="76"/>
      <c r="K316" s="77" t="s">
        <v>432</v>
      </c>
      <c r="L316" s="78"/>
      <c r="M316" s="78"/>
      <c r="N316" s="78"/>
      <c r="O316" s="78">
        <f>+L316+M316-N316</f>
        <v>0</v>
      </c>
      <c r="P316" s="78"/>
      <c r="Q316" s="78"/>
      <c r="R316" s="78"/>
      <c r="S316" s="78"/>
      <c r="T316" s="78"/>
      <c r="U316" s="101"/>
      <c r="V316" s="79" t="e">
        <f t="shared" si="118"/>
        <v>#DIV/0!</v>
      </c>
      <c r="W316" s="78">
        <f t="shared" si="110"/>
        <v>0</v>
      </c>
      <c r="X316" s="80"/>
      <c r="Y316" s="80"/>
      <c r="Z316" s="81">
        <f t="shared" si="111"/>
        <v>0</v>
      </c>
    </row>
    <row r="317" spans="1:26" ht="16.5" hidden="1" thickTop="1" thickBot="1" x14ac:dyDescent="0.3">
      <c r="A317" s="74">
        <v>1</v>
      </c>
      <c r="B317" s="75" t="s">
        <v>129</v>
      </c>
      <c r="C317" s="75" t="s">
        <v>140</v>
      </c>
      <c r="D317" s="75" t="s">
        <v>156</v>
      </c>
      <c r="E317" s="75" t="s">
        <v>144</v>
      </c>
      <c r="F317" s="75"/>
      <c r="G317" s="75"/>
      <c r="H317" s="76"/>
      <c r="I317" s="76"/>
      <c r="J317" s="76"/>
      <c r="K317" s="77" t="s">
        <v>433</v>
      </c>
      <c r="L317" s="101">
        <v>0</v>
      </c>
      <c r="M317" s="101">
        <f t="shared" ref="M317:N317" si="124">SUM(M318:M347)</f>
        <v>0</v>
      </c>
      <c r="N317" s="101">
        <f t="shared" si="124"/>
        <v>0</v>
      </c>
      <c r="O317" s="101">
        <f>L317</f>
        <v>0</v>
      </c>
      <c r="P317" s="101">
        <v>0</v>
      </c>
      <c r="Q317" s="101">
        <v>0</v>
      </c>
      <c r="R317" s="101">
        <v>0</v>
      </c>
      <c r="S317" s="101">
        <v>0</v>
      </c>
      <c r="T317" s="101">
        <v>199430692.62</v>
      </c>
      <c r="U317" s="101">
        <v>199430692.62</v>
      </c>
      <c r="V317" s="102">
        <f>U317/T317</f>
        <v>1</v>
      </c>
      <c r="W317" s="101"/>
      <c r="X317" s="80"/>
      <c r="Y317" s="80"/>
      <c r="Z317" s="81"/>
    </row>
    <row r="318" spans="1:26" ht="16.5" hidden="1" thickTop="1" thickBot="1" x14ac:dyDescent="0.3">
      <c r="A318" s="105">
        <v>1</v>
      </c>
      <c r="B318" s="106" t="s">
        <v>129</v>
      </c>
      <c r="C318" s="106" t="s">
        <v>140</v>
      </c>
      <c r="D318" s="106" t="s">
        <v>156</v>
      </c>
      <c r="E318" s="106" t="s">
        <v>144</v>
      </c>
      <c r="F318" s="106" t="s">
        <v>133</v>
      </c>
      <c r="G318" s="106"/>
      <c r="H318" s="106"/>
      <c r="I318" s="106"/>
      <c r="J318" s="106"/>
      <c r="K318" s="107" t="s">
        <v>434</v>
      </c>
      <c r="L318" s="108"/>
      <c r="M318" s="108"/>
      <c r="N318" s="108"/>
      <c r="O318" s="101">
        <f t="shared" ref="O318:O351" si="125">+L318+M318-N318</f>
        <v>0</v>
      </c>
      <c r="P318" s="108"/>
      <c r="Q318" s="108"/>
      <c r="R318" s="108"/>
      <c r="S318" s="108"/>
      <c r="T318" s="108"/>
      <c r="U318" s="108"/>
      <c r="V318" s="108" t="e">
        <f t="shared" si="118"/>
        <v>#DIV/0!</v>
      </c>
      <c r="W318" s="108">
        <f t="shared" si="110"/>
        <v>0</v>
      </c>
      <c r="X318" s="103"/>
      <c r="Y318" s="103"/>
      <c r="Z318" s="40">
        <f t="shared" si="111"/>
        <v>0</v>
      </c>
    </row>
    <row r="319" spans="1:26" ht="16.5" hidden="1" thickTop="1" thickBot="1" x14ac:dyDescent="0.3">
      <c r="A319" s="105">
        <v>1</v>
      </c>
      <c r="B319" s="106" t="s">
        <v>129</v>
      </c>
      <c r="C319" s="106" t="s">
        <v>140</v>
      </c>
      <c r="D319" s="106" t="s">
        <v>156</v>
      </c>
      <c r="E319" s="106" t="s">
        <v>144</v>
      </c>
      <c r="F319" s="106" t="s">
        <v>144</v>
      </c>
      <c r="G319" s="106"/>
      <c r="H319" s="106"/>
      <c r="I319" s="106"/>
      <c r="J319" s="106"/>
      <c r="K319" s="107" t="s">
        <v>435</v>
      </c>
      <c r="L319" s="108"/>
      <c r="M319" s="108"/>
      <c r="N319" s="108"/>
      <c r="O319" s="101">
        <f t="shared" si="125"/>
        <v>0</v>
      </c>
      <c r="P319" s="108"/>
      <c r="Q319" s="108"/>
      <c r="R319" s="108"/>
      <c r="S319" s="108"/>
      <c r="T319" s="108"/>
      <c r="U319" s="108"/>
      <c r="V319" s="108" t="e">
        <f t="shared" si="118"/>
        <v>#DIV/0!</v>
      </c>
      <c r="W319" s="108">
        <f t="shared" si="110"/>
        <v>0</v>
      </c>
      <c r="X319" s="103"/>
      <c r="Y319" s="103"/>
      <c r="Z319" s="40">
        <f t="shared" si="111"/>
        <v>0</v>
      </c>
    </row>
    <row r="320" spans="1:26" ht="16.5" hidden="1" thickTop="1" thickBot="1" x14ac:dyDescent="0.3">
      <c r="A320" s="105">
        <v>1</v>
      </c>
      <c r="B320" s="106" t="s">
        <v>129</v>
      </c>
      <c r="C320" s="106" t="s">
        <v>140</v>
      </c>
      <c r="D320" s="106" t="s">
        <v>156</v>
      </c>
      <c r="E320" s="106" t="s">
        <v>144</v>
      </c>
      <c r="F320" s="106" t="s">
        <v>218</v>
      </c>
      <c r="G320" s="106"/>
      <c r="H320" s="106"/>
      <c r="I320" s="106"/>
      <c r="J320" s="106"/>
      <c r="K320" s="107" t="s">
        <v>436</v>
      </c>
      <c r="L320" s="108"/>
      <c r="M320" s="108"/>
      <c r="N320" s="108"/>
      <c r="O320" s="101">
        <f t="shared" si="125"/>
        <v>0</v>
      </c>
      <c r="P320" s="108"/>
      <c r="Q320" s="108"/>
      <c r="R320" s="108"/>
      <c r="S320" s="108"/>
      <c r="T320" s="108"/>
      <c r="U320" s="108"/>
      <c r="V320" s="108" t="e">
        <f t="shared" si="118"/>
        <v>#DIV/0!</v>
      </c>
      <c r="W320" s="108">
        <f t="shared" si="110"/>
        <v>0</v>
      </c>
      <c r="X320" s="103"/>
      <c r="Y320" s="103"/>
      <c r="Z320" s="40">
        <f t="shared" si="111"/>
        <v>0</v>
      </c>
    </row>
    <row r="321" spans="1:26" ht="24" hidden="1" thickTop="1" thickBot="1" x14ac:dyDescent="0.3">
      <c r="A321" s="105">
        <v>1</v>
      </c>
      <c r="B321" s="106" t="s">
        <v>129</v>
      </c>
      <c r="C321" s="106" t="s">
        <v>140</v>
      </c>
      <c r="D321" s="106" t="s">
        <v>156</v>
      </c>
      <c r="E321" s="106" t="s">
        <v>144</v>
      </c>
      <c r="F321" s="106" t="s">
        <v>226</v>
      </c>
      <c r="G321" s="106"/>
      <c r="H321" s="106"/>
      <c r="I321" s="106"/>
      <c r="J321" s="106"/>
      <c r="K321" s="107" t="s">
        <v>437</v>
      </c>
      <c r="L321" s="108"/>
      <c r="M321" s="108"/>
      <c r="N321" s="108"/>
      <c r="O321" s="101">
        <f t="shared" si="125"/>
        <v>0</v>
      </c>
      <c r="P321" s="108"/>
      <c r="Q321" s="108"/>
      <c r="R321" s="108"/>
      <c r="S321" s="108"/>
      <c r="T321" s="108"/>
      <c r="U321" s="108"/>
      <c r="V321" s="108" t="e">
        <f t="shared" si="118"/>
        <v>#DIV/0!</v>
      </c>
      <c r="W321" s="108">
        <f t="shared" si="110"/>
        <v>0</v>
      </c>
      <c r="X321" s="103"/>
      <c r="Y321" s="103"/>
      <c r="Z321" s="40">
        <f t="shared" si="111"/>
        <v>0</v>
      </c>
    </row>
    <row r="322" spans="1:26" ht="24" hidden="1" thickTop="1" thickBot="1" x14ac:dyDescent="0.3">
      <c r="A322" s="105">
        <v>1</v>
      </c>
      <c r="B322" s="106" t="s">
        <v>129</v>
      </c>
      <c r="C322" s="106" t="s">
        <v>140</v>
      </c>
      <c r="D322" s="106" t="s">
        <v>156</v>
      </c>
      <c r="E322" s="106" t="s">
        <v>144</v>
      </c>
      <c r="F322" s="106" t="s">
        <v>156</v>
      </c>
      <c r="G322" s="106"/>
      <c r="H322" s="106"/>
      <c r="I322" s="106"/>
      <c r="J322" s="106"/>
      <c r="K322" s="107" t="s">
        <v>438</v>
      </c>
      <c r="L322" s="108"/>
      <c r="M322" s="108"/>
      <c r="N322" s="108"/>
      <c r="O322" s="101">
        <f t="shared" si="125"/>
        <v>0</v>
      </c>
      <c r="P322" s="108"/>
      <c r="Q322" s="108"/>
      <c r="R322" s="108"/>
      <c r="S322" s="108"/>
      <c r="T322" s="108"/>
      <c r="U322" s="108"/>
      <c r="V322" s="108" t="e">
        <f t="shared" si="118"/>
        <v>#DIV/0!</v>
      </c>
      <c r="W322" s="108">
        <f t="shared" si="110"/>
        <v>0</v>
      </c>
      <c r="X322" s="103"/>
      <c r="Y322" s="103"/>
      <c r="Z322" s="40">
        <f t="shared" si="111"/>
        <v>0</v>
      </c>
    </row>
    <row r="323" spans="1:26" ht="16.5" hidden="1" thickTop="1" thickBot="1" x14ac:dyDescent="0.3">
      <c r="A323" s="105">
        <v>1</v>
      </c>
      <c r="B323" s="106" t="s">
        <v>129</v>
      </c>
      <c r="C323" s="106" t="s">
        <v>140</v>
      </c>
      <c r="D323" s="106" t="s">
        <v>156</v>
      </c>
      <c r="E323" s="106" t="s">
        <v>144</v>
      </c>
      <c r="F323" s="106" t="s">
        <v>274</v>
      </c>
      <c r="G323" s="106"/>
      <c r="H323" s="106"/>
      <c r="I323" s="106"/>
      <c r="J323" s="106"/>
      <c r="K323" s="107" t="s">
        <v>439</v>
      </c>
      <c r="L323" s="108"/>
      <c r="M323" s="108"/>
      <c r="N323" s="108"/>
      <c r="O323" s="101">
        <f t="shared" si="125"/>
        <v>0</v>
      </c>
      <c r="P323" s="108"/>
      <c r="Q323" s="108"/>
      <c r="R323" s="108"/>
      <c r="S323" s="108"/>
      <c r="T323" s="108"/>
      <c r="U323" s="108"/>
      <c r="V323" s="108" t="e">
        <f t="shared" si="118"/>
        <v>#DIV/0!</v>
      </c>
      <c r="W323" s="108">
        <f t="shared" si="110"/>
        <v>0</v>
      </c>
      <c r="X323" s="103"/>
      <c r="Y323" s="103"/>
      <c r="Z323" s="40">
        <f t="shared" si="111"/>
        <v>0</v>
      </c>
    </row>
    <row r="324" spans="1:26" ht="16.5" hidden="1" thickTop="1" thickBot="1" x14ac:dyDescent="0.3">
      <c r="A324" s="105">
        <v>1</v>
      </c>
      <c r="B324" s="106" t="s">
        <v>129</v>
      </c>
      <c r="C324" s="106" t="s">
        <v>140</v>
      </c>
      <c r="D324" s="106" t="s">
        <v>156</v>
      </c>
      <c r="E324" s="106" t="s">
        <v>144</v>
      </c>
      <c r="F324" s="106" t="s">
        <v>279</v>
      </c>
      <c r="G324" s="106"/>
      <c r="H324" s="106"/>
      <c r="I324" s="106"/>
      <c r="J324" s="106"/>
      <c r="K324" s="107" t="s">
        <v>440</v>
      </c>
      <c r="L324" s="108"/>
      <c r="M324" s="108"/>
      <c r="N324" s="108"/>
      <c r="O324" s="101">
        <f t="shared" si="125"/>
        <v>0</v>
      </c>
      <c r="P324" s="108"/>
      <c r="Q324" s="108"/>
      <c r="R324" s="108"/>
      <c r="S324" s="108"/>
      <c r="T324" s="108"/>
      <c r="U324" s="108"/>
      <c r="V324" s="108" t="e">
        <f t="shared" si="118"/>
        <v>#DIV/0!</v>
      </c>
      <c r="W324" s="108">
        <f t="shared" si="110"/>
        <v>0</v>
      </c>
      <c r="X324" s="103"/>
      <c r="Y324" s="103"/>
      <c r="Z324" s="40">
        <f t="shared" si="111"/>
        <v>0</v>
      </c>
    </row>
    <row r="325" spans="1:26" ht="24" hidden="1" thickTop="1" thickBot="1" x14ac:dyDescent="0.3">
      <c r="A325" s="105">
        <v>1</v>
      </c>
      <c r="B325" s="106" t="s">
        <v>129</v>
      </c>
      <c r="C325" s="106" t="s">
        <v>140</v>
      </c>
      <c r="D325" s="106" t="s">
        <v>156</v>
      </c>
      <c r="E325" s="106" t="s">
        <v>144</v>
      </c>
      <c r="F325" s="106" t="s">
        <v>284</v>
      </c>
      <c r="G325" s="106"/>
      <c r="H325" s="106"/>
      <c r="I325" s="106"/>
      <c r="J325" s="106"/>
      <c r="K325" s="107" t="s">
        <v>441</v>
      </c>
      <c r="L325" s="108"/>
      <c r="M325" s="108"/>
      <c r="N325" s="108"/>
      <c r="O325" s="101">
        <f t="shared" si="125"/>
        <v>0</v>
      </c>
      <c r="P325" s="108"/>
      <c r="Q325" s="108"/>
      <c r="R325" s="108"/>
      <c r="S325" s="108"/>
      <c r="T325" s="108"/>
      <c r="U325" s="108"/>
      <c r="V325" s="108" t="e">
        <f t="shared" si="118"/>
        <v>#DIV/0!</v>
      </c>
      <c r="W325" s="108">
        <f t="shared" si="110"/>
        <v>0</v>
      </c>
      <c r="X325" s="103"/>
      <c r="Y325" s="103"/>
      <c r="Z325" s="40">
        <f t="shared" si="111"/>
        <v>0</v>
      </c>
    </row>
    <row r="326" spans="1:26" ht="16.5" hidden="1" thickTop="1" thickBot="1" x14ac:dyDescent="0.3">
      <c r="A326" s="105">
        <v>1</v>
      </c>
      <c r="B326" s="106" t="s">
        <v>129</v>
      </c>
      <c r="C326" s="106" t="s">
        <v>140</v>
      </c>
      <c r="D326" s="106" t="s">
        <v>156</v>
      </c>
      <c r="E326" s="106" t="s">
        <v>144</v>
      </c>
      <c r="F326" s="106" t="s">
        <v>289</v>
      </c>
      <c r="G326" s="106"/>
      <c r="H326" s="106"/>
      <c r="I326" s="106"/>
      <c r="J326" s="106"/>
      <c r="K326" s="107" t="s">
        <v>442</v>
      </c>
      <c r="L326" s="108"/>
      <c r="M326" s="108"/>
      <c r="N326" s="108"/>
      <c r="O326" s="101">
        <f t="shared" si="125"/>
        <v>0</v>
      </c>
      <c r="P326" s="108"/>
      <c r="Q326" s="108"/>
      <c r="R326" s="108"/>
      <c r="S326" s="108"/>
      <c r="T326" s="108"/>
      <c r="U326" s="108"/>
      <c r="V326" s="108" t="e">
        <f t="shared" si="118"/>
        <v>#DIV/0!</v>
      </c>
      <c r="W326" s="108">
        <f t="shared" si="110"/>
        <v>0</v>
      </c>
      <c r="X326" s="103"/>
      <c r="Y326" s="103"/>
      <c r="Z326" s="40">
        <f t="shared" si="111"/>
        <v>0</v>
      </c>
    </row>
    <row r="327" spans="1:26" ht="16.5" hidden="1" thickTop="1" thickBot="1" x14ac:dyDescent="0.3">
      <c r="A327" s="105">
        <v>1</v>
      </c>
      <c r="B327" s="106" t="s">
        <v>129</v>
      </c>
      <c r="C327" s="106" t="s">
        <v>140</v>
      </c>
      <c r="D327" s="106" t="s">
        <v>156</v>
      </c>
      <c r="E327" s="106" t="s">
        <v>144</v>
      </c>
      <c r="F327" s="106" t="s">
        <v>294</v>
      </c>
      <c r="G327" s="106"/>
      <c r="H327" s="106"/>
      <c r="I327" s="106"/>
      <c r="J327" s="106"/>
      <c r="K327" s="107" t="s">
        <v>763</v>
      </c>
      <c r="L327" s="108"/>
      <c r="M327" s="108"/>
      <c r="N327" s="108"/>
      <c r="O327" s="101">
        <f t="shared" si="125"/>
        <v>0</v>
      </c>
      <c r="P327" s="108"/>
      <c r="Q327" s="108"/>
      <c r="R327" s="108"/>
      <c r="S327" s="108"/>
      <c r="T327" s="108"/>
      <c r="U327" s="108"/>
      <c r="V327" s="108" t="e">
        <f t="shared" si="118"/>
        <v>#DIV/0!</v>
      </c>
      <c r="W327" s="108">
        <f t="shared" si="110"/>
        <v>0</v>
      </c>
      <c r="X327" s="103"/>
      <c r="Y327" s="103"/>
      <c r="Z327" s="40">
        <f t="shared" si="111"/>
        <v>0</v>
      </c>
    </row>
    <row r="328" spans="1:26" ht="16.5" hidden="1" thickTop="1" thickBot="1" x14ac:dyDescent="0.3">
      <c r="A328" s="105">
        <v>1</v>
      </c>
      <c r="B328" s="106" t="s">
        <v>129</v>
      </c>
      <c r="C328" s="106" t="s">
        <v>140</v>
      </c>
      <c r="D328" s="106" t="s">
        <v>156</v>
      </c>
      <c r="E328" s="106" t="s">
        <v>144</v>
      </c>
      <c r="F328" s="106" t="s">
        <v>443</v>
      </c>
      <c r="G328" s="106"/>
      <c r="H328" s="106"/>
      <c r="I328" s="106"/>
      <c r="J328" s="106"/>
      <c r="K328" s="107" t="s">
        <v>444</v>
      </c>
      <c r="L328" s="108"/>
      <c r="M328" s="108"/>
      <c r="N328" s="108"/>
      <c r="O328" s="101">
        <f t="shared" si="125"/>
        <v>0</v>
      </c>
      <c r="P328" s="108"/>
      <c r="Q328" s="108"/>
      <c r="R328" s="108"/>
      <c r="S328" s="108"/>
      <c r="T328" s="108"/>
      <c r="U328" s="108"/>
      <c r="V328" s="108" t="e">
        <f t="shared" si="118"/>
        <v>#DIV/0!</v>
      </c>
      <c r="W328" s="108">
        <f t="shared" si="110"/>
        <v>0</v>
      </c>
      <c r="X328" s="103"/>
      <c r="Y328" s="103"/>
      <c r="Z328" s="40">
        <f t="shared" si="111"/>
        <v>0</v>
      </c>
    </row>
    <row r="329" spans="1:26" ht="24" hidden="1" thickTop="1" thickBot="1" x14ac:dyDescent="0.3">
      <c r="A329" s="105">
        <v>1</v>
      </c>
      <c r="B329" s="106" t="s">
        <v>129</v>
      </c>
      <c r="C329" s="106" t="s">
        <v>140</v>
      </c>
      <c r="D329" s="106" t="s">
        <v>156</v>
      </c>
      <c r="E329" s="106" t="s">
        <v>144</v>
      </c>
      <c r="F329" s="106" t="s">
        <v>445</v>
      </c>
      <c r="G329" s="106"/>
      <c r="H329" s="106"/>
      <c r="I329" s="106"/>
      <c r="J329" s="106"/>
      <c r="K329" s="107" t="s">
        <v>446</v>
      </c>
      <c r="L329" s="108"/>
      <c r="M329" s="108"/>
      <c r="N329" s="108"/>
      <c r="O329" s="101">
        <f t="shared" si="125"/>
        <v>0</v>
      </c>
      <c r="P329" s="108"/>
      <c r="Q329" s="108"/>
      <c r="R329" s="108"/>
      <c r="S329" s="108"/>
      <c r="T329" s="108"/>
      <c r="U329" s="108"/>
      <c r="V329" s="108" t="e">
        <f t="shared" si="118"/>
        <v>#DIV/0!</v>
      </c>
      <c r="W329" s="108">
        <f t="shared" si="110"/>
        <v>0</v>
      </c>
      <c r="X329" s="103"/>
      <c r="Y329" s="103"/>
      <c r="Z329" s="40">
        <f t="shared" si="111"/>
        <v>0</v>
      </c>
    </row>
    <row r="330" spans="1:26" ht="16.5" hidden="1" thickTop="1" thickBot="1" x14ac:dyDescent="0.3">
      <c r="A330" s="105">
        <v>1</v>
      </c>
      <c r="B330" s="106" t="s">
        <v>129</v>
      </c>
      <c r="C330" s="106" t="s">
        <v>140</v>
      </c>
      <c r="D330" s="106" t="s">
        <v>156</v>
      </c>
      <c r="E330" s="106" t="s">
        <v>144</v>
      </c>
      <c r="F330" s="106" t="s">
        <v>235</v>
      </c>
      <c r="G330" s="106"/>
      <c r="H330" s="106"/>
      <c r="I330" s="106"/>
      <c r="J330" s="106"/>
      <c r="K330" s="107" t="s">
        <v>447</v>
      </c>
      <c r="L330" s="108"/>
      <c r="M330" s="108"/>
      <c r="N330" s="108"/>
      <c r="O330" s="101">
        <f t="shared" si="125"/>
        <v>0</v>
      </c>
      <c r="P330" s="108"/>
      <c r="Q330" s="108"/>
      <c r="R330" s="108"/>
      <c r="S330" s="108"/>
      <c r="T330" s="108"/>
      <c r="U330" s="108"/>
      <c r="V330" s="108" t="e">
        <f t="shared" si="118"/>
        <v>#DIV/0!</v>
      </c>
      <c r="W330" s="108">
        <f t="shared" si="110"/>
        <v>0</v>
      </c>
      <c r="X330" s="103"/>
      <c r="Y330" s="103"/>
      <c r="Z330" s="40">
        <f t="shared" si="111"/>
        <v>0</v>
      </c>
    </row>
    <row r="331" spans="1:26" ht="35.25" hidden="1" thickTop="1" thickBot="1" x14ac:dyDescent="0.3">
      <c r="A331" s="105">
        <v>1</v>
      </c>
      <c r="B331" s="106" t="s">
        <v>129</v>
      </c>
      <c r="C331" s="106" t="s">
        <v>140</v>
      </c>
      <c r="D331" s="106" t="s">
        <v>156</v>
      </c>
      <c r="E331" s="106" t="s">
        <v>144</v>
      </c>
      <c r="F331" s="106" t="s">
        <v>307</v>
      </c>
      <c r="G331" s="106"/>
      <c r="H331" s="106"/>
      <c r="I331" s="106"/>
      <c r="J331" s="106"/>
      <c r="K331" s="107" t="s">
        <v>448</v>
      </c>
      <c r="L331" s="108"/>
      <c r="M331" s="108"/>
      <c r="N331" s="108"/>
      <c r="O331" s="101">
        <f t="shared" si="125"/>
        <v>0</v>
      </c>
      <c r="P331" s="108"/>
      <c r="Q331" s="108"/>
      <c r="R331" s="108"/>
      <c r="S331" s="108"/>
      <c r="T331" s="108"/>
      <c r="U331" s="108"/>
      <c r="V331" s="108" t="e">
        <f t="shared" si="118"/>
        <v>#DIV/0!</v>
      </c>
      <c r="W331" s="108">
        <f t="shared" si="110"/>
        <v>0</v>
      </c>
      <c r="X331" s="103"/>
      <c r="Y331" s="103"/>
      <c r="Z331" s="40">
        <f t="shared" si="111"/>
        <v>0</v>
      </c>
    </row>
    <row r="332" spans="1:26" ht="16.5" hidden="1" thickTop="1" thickBot="1" x14ac:dyDescent="0.3">
      <c r="A332" s="105">
        <v>1</v>
      </c>
      <c r="B332" s="106" t="s">
        <v>129</v>
      </c>
      <c r="C332" s="106" t="s">
        <v>140</v>
      </c>
      <c r="D332" s="106" t="s">
        <v>156</v>
      </c>
      <c r="E332" s="106" t="s">
        <v>144</v>
      </c>
      <c r="F332" s="106" t="s">
        <v>449</v>
      </c>
      <c r="G332" s="106"/>
      <c r="H332" s="106"/>
      <c r="I332" s="106"/>
      <c r="J332" s="106"/>
      <c r="K332" s="107" t="s">
        <v>450</v>
      </c>
      <c r="L332" s="108"/>
      <c r="M332" s="108"/>
      <c r="N332" s="108"/>
      <c r="O332" s="101">
        <f t="shared" si="125"/>
        <v>0</v>
      </c>
      <c r="P332" s="108"/>
      <c r="Q332" s="108"/>
      <c r="R332" s="108"/>
      <c r="S332" s="108"/>
      <c r="T332" s="108"/>
      <c r="U332" s="108"/>
      <c r="V332" s="108" t="e">
        <f t="shared" si="118"/>
        <v>#DIV/0!</v>
      </c>
      <c r="W332" s="108">
        <f t="shared" si="110"/>
        <v>0</v>
      </c>
      <c r="X332" s="103"/>
      <c r="Y332" s="103"/>
      <c r="Z332" s="40">
        <f t="shared" si="111"/>
        <v>0</v>
      </c>
    </row>
    <row r="333" spans="1:26" ht="16.5" hidden="1" thickTop="1" thickBot="1" x14ac:dyDescent="0.3">
      <c r="A333" s="105">
        <v>1</v>
      </c>
      <c r="B333" s="106" t="s">
        <v>129</v>
      </c>
      <c r="C333" s="106" t="s">
        <v>140</v>
      </c>
      <c r="D333" s="106" t="s">
        <v>156</v>
      </c>
      <c r="E333" s="106" t="s">
        <v>144</v>
      </c>
      <c r="F333" s="106" t="s">
        <v>451</v>
      </c>
      <c r="G333" s="106"/>
      <c r="H333" s="106"/>
      <c r="I333" s="106"/>
      <c r="J333" s="106"/>
      <c r="K333" s="107" t="s">
        <v>452</v>
      </c>
      <c r="L333" s="108"/>
      <c r="M333" s="108"/>
      <c r="N333" s="108"/>
      <c r="O333" s="101">
        <f t="shared" si="125"/>
        <v>0</v>
      </c>
      <c r="P333" s="108"/>
      <c r="Q333" s="108"/>
      <c r="R333" s="108"/>
      <c r="S333" s="108"/>
      <c r="T333" s="108"/>
      <c r="U333" s="108"/>
      <c r="V333" s="108" t="e">
        <f t="shared" si="118"/>
        <v>#DIV/0!</v>
      </c>
      <c r="W333" s="108">
        <f t="shared" si="110"/>
        <v>0</v>
      </c>
      <c r="X333" s="103"/>
      <c r="Y333" s="103"/>
      <c r="Z333" s="40">
        <f t="shared" si="111"/>
        <v>0</v>
      </c>
    </row>
    <row r="334" spans="1:26" ht="16.5" hidden="1" thickTop="1" thickBot="1" x14ac:dyDescent="0.3">
      <c r="A334" s="105">
        <v>1</v>
      </c>
      <c r="B334" s="106" t="s">
        <v>129</v>
      </c>
      <c r="C334" s="106" t="s">
        <v>140</v>
      </c>
      <c r="D334" s="106" t="s">
        <v>156</v>
      </c>
      <c r="E334" s="106" t="s">
        <v>144</v>
      </c>
      <c r="F334" s="106" t="s">
        <v>453</v>
      </c>
      <c r="G334" s="106"/>
      <c r="H334" s="106"/>
      <c r="I334" s="106"/>
      <c r="J334" s="106"/>
      <c r="K334" s="107" t="s">
        <v>454</v>
      </c>
      <c r="L334" s="108"/>
      <c r="M334" s="108"/>
      <c r="N334" s="108"/>
      <c r="O334" s="101">
        <f t="shared" si="125"/>
        <v>0</v>
      </c>
      <c r="P334" s="108"/>
      <c r="Q334" s="108"/>
      <c r="R334" s="108"/>
      <c r="S334" s="108"/>
      <c r="T334" s="108"/>
      <c r="U334" s="108"/>
      <c r="V334" s="108" t="e">
        <f t="shared" si="118"/>
        <v>#DIV/0!</v>
      </c>
      <c r="W334" s="108">
        <f t="shared" si="110"/>
        <v>0</v>
      </c>
      <c r="X334" s="103"/>
      <c r="Y334" s="103"/>
      <c r="Z334" s="40">
        <f t="shared" si="111"/>
        <v>0</v>
      </c>
    </row>
    <row r="335" spans="1:26" ht="16.5" hidden="1" thickTop="1" thickBot="1" x14ac:dyDescent="0.3">
      <c r="A335" s="105">
        <v>1</v>
      </c>
      <c r="B335" s="106" t="s">
        <v>129</v>
      </c>
      <c r="C335" s="106" t="s">
        <v>140</v>
      </c>
      <c r="D335" s="106" t="s">
        <v>156</v>
      </c>
      <c r="E335" s="106" t="s">
        <v>144</v>
      </c>
      <c r="F335" s="106" t="s">
        <v>455</v>
      </c>
      <c r="G335" s="106"/>
      <c r="H335" s="106"/>
      <c r="I335" s="106"/>
      <c r="J335" s="106"/>
      <c r="K335" s="107" t="s">
        <v>456</v>
      </c>
      <c r="L335" s="108"/>
      <c r="M335" s="108"/>
      <c r="N335" s="108"/>
      <c r="O335" s="101">
        <f t="shared" si="125"/>
        <v>0</v>
      </c>
      <c r="P335" s="108"/>
      <c r="Q335" s="108"/>
      <c r="R335" s="108"/>
      <c r="S335" s="108"/>
      <c r="T335" s="108"/>
      <c r="U335" s="108"/>
      <c r="V335" s="108" t="e">
        <f t="shared" si="118"/>
        <v>#DIV/0!</v>
      </c>
      <c r="W335" s="108">
        <f t="shared" si="110"/>
        <v>0</v>
      </c>
      <c r="X335" s="103"/>
      <c r="Y335" s="103"/>
      <c r="Z335" s="40">
        <f t="shared" si="111"/>
        <v>0</v>
      </c>
    </row>
    <row r="336" spans="1:26" ht="24" hidden="1" thickTop="1" thickBot="1" x14ac:dyDescent="0.3">
      <c r="A336" s="105">
        <v>1</v>
      </c>
      <c r="B336" s="106" t="s">
        <v>129</v>
      </c>
      <c r="C336" s="106" t="s">
        <v>140</v>
      </c>
      <c r="D336" s="106" t="s">
        <v>156</v>
      </c>
      <c r="E336" s="106" t="s">
        <v>144</v>
      </c>
      <c r="F336" s="106" t="s">
        <v>457</v>
      </c>
      <c r="G336" s="106"/>
      <c r="H336" s="106"/>
      <c r="I336" s="106"/>
      <c r="J336" s="106"/>
      <c r="K336" s="107" t="s">
        <v>458</v>
      </c>
      <c r="L336" s="108"/>
      <c r="M336" s="108"/>
      <c r="N336" s="108"/>
      <c r="O336" s="101">
        <f t="shared" si="125"/>
        <v>0</v>
      </c>
      <c r="P336" s="108"/>
      <c r="Q336" s="108"/>
      <c r="R336" s="108"/>
      <c r="S336" s="108"/>
      <c r="T336" s="108"/>
      <c r="U336" s="108"/>
      <c r="V336" s="108" t="e">
        <f t="shared" si="118"/>
        <v>#DIV/0!</v>
      </c>
      <c r="W336" s="108">
        <f t="shared" si="110"/>
        <v>0</v>
      </c>
      <c r="X336" s="103"/>
      <c r="Y336" s="103"/>
      <c r="Z336" s="40">
        <f t="shared" si="111"/>
        <v>0</v>
      </c>
    </row>
    <row r="337" spans="1:26" ht="24" hidden="1" thickTop="1" thickBot="1" x14ac:dyDescent="0.3">
      <c r="A337" s="105">
        <v>1</v>
      </c>
      <c r="B337" s="106" t="s">
        <v>129</v>
      </c>
      <c r="C337" s="106" t="s">
        <v>140</v>
      </c>
      <c r="D337" s="106" t="s">
        <v>156</v>
      </c>
      <c r="E337" s="106" t="s">
        <v>144</v>
      </c>
      <c r="F337" s="106" t="s">
        <v>459</v>
      </c>
      <c r="G337" s="106"/>
      <c r="H337" s="106"/>
      <c r="I337" s="106"/>
      <c r="J337" s="106"/>
      <c r="K337" s="107" t="s">
        <v>460</v>
      </c>
      <c r="L337" s="108"/>
      <c r="M337" s="108"/>
      <c r="N337" s="108"/>
      <c r="O337" s="101">
        <f t="shared" si="125"/>
        <v>0</v>
      </c>
      <c r="P337" s="108"/>
      <c r="Q337" s="108"/>
      <c r="R337" s="108"/>
      <c r="S337" s="108"/>
      <c r="T337" s="108"/>
      <c r="U337" s="108"/>
      <c r="V337" s="108" t="e">
        <f t="shared" si="118"/>
        <v>#DIV/0!</v>
      </c>
      <c r="W337" s="108">
        <f t="shared" si="110"/>
        <v>0</v>
      </c>
      <c r="X337" s="103"/>
      <c r="Y337" s="103"/>
      <c r="Z337" s="40">
        <f t="shared" si="111"/>
        <v>0</v>
      </c>
    </row>
    <row r="338" spans="1:26" ht="16.5" hidden="1" thickTop="1" thickBot="1" x14ac:dyDescent="0.3">
      <c r="A338" s="105">
        <v>1</v>
      </c>
      <c r="B338" s="106" t="s">
        <v>129</v>
      </c>
      <c r="C338" s="106" t="s">
        <v>140</v>
      </c>
      <c r="D338" s="106" t="s">
        <v>156</v>
      </c>
      <c r="E338" s="106" t="s">
        <v>144</v>
      </c>
      <c r="F338" s="106" t="s">
        <v>461</v>
      </c>
      <c r="G338" s="106"/>
      <c r="H338" s="106"/>
      <c r="I338" s="106"/>
      <c r="J338" s="106"/>
      <c r="K338" s="107" t="s">
        <v>462</v>
      </c>
      <c r="L338" s="108"/>
      <c r="M338" s="108"/>
      <c r="N338" s="108"/>
      <c r="O338" s="101">
        <f t="shared" si="125"/>
        <v>0</v>
      </c>
      <c r="P338" s="108"/>
      <c r="Q338" s="108"/>
      <c r="R338" s="108"/>
      <c r="S338" s="108"/>
      <c r="T338" s="108"/>
      <c r="U338" s="108"/>
      <c r="V338" s="108" t="e">
        <f t="shared" si="118"/>
        <v>#DIV/0!</v>
      </c>
      <c r="W338" s="108">
        <f t="shared" si="110"/>
        <v>0</v>
      </c>
      <c r="X338" s="103"/>
      <c r="Y338" s="103"/>
      <c r="Z338" s="40">
        <f t="shared" si="111"/>
        <v>0</v>
      </c>
    </row>
    <row r="339" spans="1:26" ht="16.5" hidden="1" thickTop="1" thickBot="1" x14ac:dyDescent="0.3">
      <c r="A339" s="105">
        <v>1</v>
      </c>
      <c r="B339" s="106" t="s">
        <v>129</v>
      </c>
      <c r="C339" s="106" t="s">
        <v>140</v>
      </c>
      <c r="D339" s="106" t="s">
        <v>156</v>
      </c>
      <c r="E339" s="106" t="s">
        <v>144</v>
      </c>
      <c r="F339" s="106" t="s">
        <v>240</v>
      </c>
      <c r="G339" s="106"/>
      <c r="H339" s="106"/>
      <c r="I339" s="106"/>
      <c r="J339" s="106"/>
      <c r="K339" s="107" t="s">
        <v>463</v>
      </c>
      <c r="L339" s="108"/>
      <c r="M339" s="108"/>
      <c r="N339" s="108"/>
      <c r="O339" s="101">
        <f t="shared" si="125"/>
        <v>0</v>
      </c>
      <c r="P339" s="108"/>
      <c r="Q339" s="108"/>
      <c r="R339" s="108"/>
      <c r="S339" s="108"/>
      <c r="T339" s="108"/>
      <c r="U339" s="108"/>
      <c r="V339" s="108" t="e">
        <f t="shared" si="118"/>
        <v>#DIV/0!</v>
      </c>
      <c r="W339" s="108">
        <f t="shared" si="110"/>
        <v>0</v>
      </c>
      <c r="X339" s="103"/>
      <c r="Y339" s="103"/>
      <c r="Z339" s="40">
        <f t="shared" si="111"/>
        <v>0</v>
      </c>
    </row>
    <row r="340" spans="1:26" ht="16.5" hidden="1" thickTop="1" thickBot="1" x14ac:dyDescent="0.3">
      <c r="A340" s="105">
        <v>1</v>
      </c>
      <c r="B340" s="106" t="s">
        <v>129</v>
      </c>
      <c r="C340" s="106" t="s">
        <v>140</v>
      </c>
      <c r="D340" s="106" t="s">
        <v>156</v>
      </c>
      <c r="E340" s="106" t="s">
        <v>144</v>
      </c>
      <c r="F340" s="106" t="s">
        <v>464</v>
      </c>
      <c r="G340" s="106"/>
      <c r="H340" s="106"/>
      <c r="I340" s="106"/>
      <c r="J340" s="106"/>
      <c r="K340" s="107" t="s">
        <v>465</v>
      </c>
      <c r="L340" s="108"/>
      <c r="M340" s="108"/>
      <c r="N340" s="108"/>
      <c r="O340" s="101">
        <f t="shared" si="125"/>
        <v>0</v>
      </c>
      <c r="P340" s="108"/>
      <c r="Q340" s="108"/>
      <c r="R340" s="108"/>
      <c r="S340" s="108"/>
      <c r="T340" s="108"/>
      <c r="U340" s="108"/>
      <c r="V340" s="108" t="e">
        <f t="shared" si="118"/>
        <v>#DIV/0!</v>
      </c>
      <c r="W340" s="108">
        <f t="shared" si="110"/>
        <v>0</v>
      </c>
      <c r="X340" s="103"/>
      <c r="Y340" s="103"/>
      <c r="Z340" s="40">
        <f t="shared" si="111"/>
        <v>0</v>
      </c>
    </row>
    <row r="341" spans="1:26" ht="16.5" hidden="1" thickTop="1" thickBot="1" x14ac:dyDescent="0.3">
      <c r="A341" s="105">
        <v>1</v>
      </c>
      <c r="B341" s="106" t="s">
        <v>129</v>
      </c>
      <c r="C341" s="106" t="s">
        <v>140</v>
      </c>
      <c r="D341" s="106" t="s">
        <v>156</v>
      </c>
      <c r="E341" s="106" t="s">
        <v>144</v>
      </c>
      <c r="F341" s="106" t="s">
        <v>466</v>
      </c>
      <c r="G341" s="106"/>
      <c r="H341" s="106"/>
      <c r="I341" s="106"/>
      <c r="J341" s="106"/>
      <c r="K341" s="107" t="s">
        <v>467</v>
      </c>
      <c r="L341" s="108"/>
      <c r="M341" s="108"/>
      <c r="N341" s="108"/>
      <c r="O341" s="101">
        <f t="shared" si="125"/>
        <v>0</v>
      </c>
      <c r="P341" s="108"/>
      <c r="Q341" s="108"/>
      <c r="R341" s="108"/>
      <c r="S341" s="108"/>
      <c r="T341" s="108"/>
      <c r="U341" s="108"/>
      <c r="V341" s="108" t="e">
        <f t="shared" si="118"/>
        <v>#DIV/0!</v>
      </c>
      <c r="W341" s="108">
        <f t="shared" si="110"/>
        <v>0</v>
      </c>
      <c r="X341" s="103"/>
      <c r="Y341" s="103"/>
      <c r="Z341" s="40">
        <f t="shared" si="111"/>
        <v>0</v>
      </c>
    </row>
    <row r="342" spans="1:26" ht="24" hidden="1" thickTop="1" thickBot="1" x14ac:dyDescent="0.3">
      <c r="A342" s="105">
        <v>1</v>
      </c>
      <c r="B342" s="106" t="s">
        <v>129</v>
      </c>
      <c r="C342" s="106" t="s">
        <v>140</v>
      </c>
      <c r="D342" s="106" t="s">
        <v>156</v>
      </c>
      <c r="E342" s="106" t="s">
        <v>144</v>
      </c>
      <c r="F342" s="106" t="s">
        <v>468</v>
      </c>
      <c r="G342" s="106"/>
      <c r="H342" s="106"/>
      <c r="I342" s="106"/>
      <c r="J342" s="106"/>
      <c r="K342" s="107" t="s">
        <v>469</v>
      </c>
      <c r="L342" s="108"/>
      <c r="M342" s="108"/>
      <c r="N342" s="108"/>
      <c r="O342" s="101">
        <f t="shared" si="125"/>
        <v>0</v>
      </c>
      <c r="P342" s="108"/>
      <c r="Q342" s="108"/>
      <c r="R342" s="108"/>
      <c r="S342" s="108"/>
      <c r="T342" s="108"/>
      <c r="U342" s="108"/>
      <c r="V342" s="108" t="e">
        <f t="shared" si="118"/>
        <v>#DIV/0!</v>
      </c>
      <c r="W342" s="108">
        <f t="shared" si="110"/>
        <v>0</v>
      </c>
      <c r="X342" s="103"/>
      <c r="Y342" s="103"/>
      <c r="Z342" s="40">
        <f t="shared" si="111"/>
        <v>0</v>
      </c>
    </row>
    <row r="343" spans="1:26" ht="16.5" hidden="1" thickTop="1" thickBot="1" x14ac:dyDescent="0.3">
      <c r="A343" s="105">
        <v>1</v>
      </c>
      <c r="B343" s="106" t="s">
        <v>129</v>
      </c>
      <c r="C343" s="106" t="s">
        <v>140</v>
      </c>
      <c r="D343" s="106" t="s">
        <v>156</v>
      </c>
      <c r="E343" s="106" t="s">
        <v>144</v>
      </c>
      <c r="F343" s="106" t="s">
        <v>470</v>
      </c>
      <c r="G343" s="106"/>
      <c r="H343" s="106"/>
      <c r="I343" s="106"/>
      <c r="J343" s="106"/>
      <c r="K343" s="107" t="s">
        <v>471</v>
      </c>
      <c r="L343" s="108"/>
      <c r="M343" s="108"/>
      <c r="N343" s="108"/>
      <c r="O343" s="101">
        <f t="shared" si="125"/>
        <v>0</v>
      </c>
      <c r="P343" s="108"/>
      <c r="Q343" s="108"/>
      <c r="R343" s="108"/>
      <c r="S343" s="108"/>
      <c r="T343" s="108"/>
      <c r="U343" s="108"/>
      <c r="V343" s="108" t="e">
        <f t="shared" si="118"/>
        <v>#DIV/0!</v>
      </c>
      <c r="W343" s="108">
        <f t="shared" ref="W343:W406" si="126">SUBTOTAL(9,P343:S343)</f>
        <v>0</v>
      </c>
      <c r="X343" s="103"/>
      <c r="Y343" s="103"/>
      <c r="Z343" s="40">
        <f t="shared" ref="Z343:Z406" si="127">W343-O343</f>
        <v>0</v>
      </c>
    </row>
    <row r="344" spans="1:26" ht="16.5" hidden="1" thickTop="1" thickBot="1" x14ac:dyDescent="0.3">
      <c r="A344" s="105">
        <v>1</v>
      </c>
      <c r="B344" s="106" t="s">
        <v>129</v>
      </c>
      <c r="C344" s="106" t="s">
        <v>140</v>
      </c>
      <c r="D344" s="106" t="s">
        <v>156</v>
      </c>
      <c r="E344" s="106" t="s">
        <v>144</v>
      </c>
      <c r="F344" s="106" t="s">
        <v>472</v>
      </c>
      <c r="G344" s="106"/>
      <c r="H344" s="106"/>
      <c r="I344" s="106"/>
      <c r="J344" s="106"/>
      <c r="K344" s="107" t="s">
        <v>473</v>
      </c>
      <c r="L344" s="108"/>
      <c r="M344" s="108"/>
      <c r="N344" s="108"/>
      <c r="O344" s="101">
        <f t="shared" si="125"/>
        <v>0</v>
      </c>
      <c r="P344" s="108"/>
      <c r="Q344" s="108"/>
      <c r="R344" s="108"/>
      <c r="S344" s="108"/>
      <c r="T344" s="108"/>
      <c r="U344" s="108"/>
      <c r="V344" s="108" t="e">
        <f t="shared" si="118"/>
        <v>#DIV/0!</v>
      </c>
      <c r="W344" s="108">
        <f t="shared" si="126"/>
        <v>0</v>
      </c>
      <c r="X344" s="103"/>
      <c r="Y344" s="103"/>
      <c r="Z344" s="40">
        <f t="shared" si="127"/>
        <v>0</v>
      </c>
    </row>
    <row r="345" spans="1:26" ht="16.5" hidden="1" thickTop="1" thickBot="1" x14ac:dyDescent="0.3">
      <c r="A345" s="105">
        <v>1</v>
      </c>
      <c r="B345" s="106" t="s">
        <v>129</v>
      </c>
      <c r="C345" s="106" t="s">
        <v>140</v>
      </c>
      <c r="D345" s="106" t="s">
        <v>156</v>
      </c>
      <c r="E345" s="106" t="s">
        <v>144</v>
      </c>
      <c r="F345" s="106" t="s">
        <v>474</v>
      </c>
      <c r="G345" s="106"/>
      <c r="H345" s="106"/>
      <c r="I345" s="106"/>
      <c r="J345" s="106"/>
      <c r="K345" s="107" t="s">
        <v>475</v>
      </c>
      <c r="L345" s="108"/>
      <c r="M345" s="108"/>
      <c r="N345" s="108"/>
      <c r="O345" s="101">
        <f t="shared" si="125"/>
        <v>0</v>
      </c>
      <c r="P345" s="108"/>
      <c r="Q345" s="108"/>
      <c r="R345" s="108"/>
      <c r="S345" s="108"/>
      <c r="T345" s="108"/>
      <c r="U345" s="108"/>
      <c r="V345" s="108" t="e">
        <f t="shared" si="118"/>
        <v>#DIV/0!</v>
      </c>
      <c r="W345" s="108">
        <f t="shared" si="126"/>
        <v>0</v>
      </c>
      <c r="X345" s="103"/>
      <c r="Y345" s="103"/>
      <c r="Z345" s="40">
        <f t="shared" si="127"/>
        <v>0</v>
      </c>
    </row>
    <row r="346" spans="1:26" ht="16.5" hidden="1" thickTop="1" thickBot="1" x14ac:dyDescent="0.3">
      <c r="A346" s="105">
        <v>1</v>
      </c>
      <c r="B346" s="106" t="s">
        <v>129</v>
      </c>
      <c r="C346" s="106" t="s">
        <v>140</v>
      </c>
      <c r="D346" s="106" t="s">
        <v>156</v>
      </c>
      <c r="E346" s="106" t="s">
        <v>144</v>
      </c>
      <c r="F346" s="106" t="s">
        <v>476</v>
      </c>
      <c r="G346" s="106"/>
      <c r="H346" s="106"/>
      <c r="I346" s="106"/>
      <c r="J346" s="106"/>
      <c r="K346" s="107" t="s">
        <v>477</v>
      </c>
      <c r="L346" s="108"/>
      <c r="M346" s="108"/>
      <c r="N346" s="108"/>
      <c r="O346" s="101">
        <f t="shared" si="125"/>
        <v>0</v>
      </c>
      <c r="P346" s="108"/>
      <c r="Q346" s="108"/>
      <c r="R346" s="108"/>
      <c r="S346" s="108"/>
      <c r="T346" s="108"/>
      <c r="U346" s="108"/>
      <c r="V346" s="108" t="e">
        <f t="shared" si="118"/>
        <v>#DIV/0!</v>
      </c>
      <c r="W346" s="108">
        <f t="shared" si="126"/>
        <v>0</v>
      </c>
      <c r="X346" s="103"/>
      <c r="Y346" s="103"/>
      <c r="Z346" s="40">
        <f t="shared" si="127"/>
        <v>0</v>
      </c>
    </row>
    <row r="347" spans="1:26" ht="24" hidden="1" thickTop="1" thickBot="1" x14ac:dyDescent="0.3">
      <c r="A347" s="105">
        <v>1</v>
      </c>
      <c r="B347" s="106" t="s">
        <v>129</v>
      </c>
      <c r="C347" s="106" t="s">
        <v>140</v>
      </c>
      <c r="D347" s="106" t="s">
        <v>156</v>
      </c>
      <c r="E347" s="106" t="s">
        <v>144</v>
      </c>
      <c r="F347" s="106" t="s">
        <v>478</v>
      </c>
      <c r="G347" s="106"/>
      <c r="H347" s="106"/>
      <c r="I347" s="106"/>
      <c r="J347" s="106"/>
      <c r="K347" s="107" t="s">
        <v>479</v>
      </c>
      <c r="L347" s="108"/>
      <c r="M347" s="108"/>
      <c r="N347" s="108"/>
      <c r="O347" s="101">
        <f t="shared" si="125"/>
        <v>0</v>
      </c>
      <c r="P347" s="108"/>
      <c r="Q347" s="108"/>
      <c r="R347" s="108"/>
      <c r="S347" s="108"/>
      <c r="T347" s="108"/>
      <c r="U347" s="108"/>
      <c r="V347" s="108" t="e">
        <f t="shared" si="118"/>
        <v>#DIV/0!</v>
      </c>
      <c r="W347" s="108">
        <f t="shared" si="126"/>
        <v>0</v>
      </c>
      <c r="X347" s="103"/>
      <c r="Y347" s="103"/>
      <c r="Z347" s="40">
        <f t="shared" si="127"/>
        <v>0</v>
      </c>
    </row>
    <row r="348" spans="1:26" ht="16.5" hidden="1" thickTop="1" thickBot="1" x14ac:dyDescent="0.3">
      <c r="A348" s="74">
        <v>1</v>
      </c>
      <c r="B348" s="75" t="s">
        <v>129</v>
      </c>
      <c r="C348" s="75" t="s">
        <v>140</v>
      </c>
      <c r="D348" s="75" t="s">
        <v>156</v>
      </c>
      <c r="E348" s="75" t="s">
        <v>218</v>
      </c>
      <c r="F348" s="75"/>
      <c r="G348" s="75"/>
      <c r="H348" s="76"/>
      <c r="I348" s="76"/>
      <c r="J348" s="76"/>
      <c r="K348" s="77" t="s">
        <v>480</v>
      </c>
      <c r="L348" s="78"/>
      <c r="M348" s="78"/>
      <c r="N348" s="78"/>
      <c r="O348" s="78">
        <f t="shared" si="125"/>
        <v>0</v>
      </c>
      <c r="P348" s="78"/>
      <c r="Q348" s="78"/>
      <c r="R348" s="78"/>
      <c r="S348" s="78"/>
      <c r="T348" s="78"/>
      <c r="U348" s="101"/>
      <c r="V348" s="79" t="e">
        <f t="shared" si="118"/>
        <v>#DIV/0!</v>
      </c>
      <c r="W348" s="78">
        <f t="shared" si="126"/>
        <v>0</v>
      </c>
      <c r="X348" s="80"/>
      <c r="Y348" s="80"/>
      <c r="Z348" s="81">
        <f t="shared" si="127"/>
        <v>0</v>
      </c>
    </row>
    <row r="349" spans="1:26" ht="16.5" hidden="1" thickTop="1" thickBot="1" x14ac:dyDescent="0.3">
      <c r="A349" s="74">
        <v>1</v>
      </c>
      <c r="B349" s="75" t="s">
        <v>129</v>
      </c>
      <c r="C349" s="75" t="s">
        <v>140</v>
      </c>
      <c r="D349" s="75" t="s">
        <v>156</v>
      </c>
      <c r="E349" s="75" t="s">
        <v>226</v>
      </c>
      <c r="F349" s="75"/>
      <c r="G349" s="75"/>
      <c r="H349" s="76"/>
      <c r="I349" s="76"/>
      <c r="J349" s="76"/>
      <c r="K349" s="77" t="s">
        <v>481</v>
      </c>
      <c r="L349" s="78"/>
      <c r="M349" s="78"/>
      <c r="N349" s="78"/>
      <c r="O349" s="78">
        <f t="shared" si="125"/>
        <v>0</v>
      </c>
      <c r="P349" s="78"/>
      <c r="Q349" s="78"/>
      <c r="R349" s="78"/>
      <c r="S349" s="78"/>
      <c r="T349" s="78"/>
      <c r="U349" s="101"/>
      <c r="V349" s="79" t="e">
        <f t="shared" si="118"/>
        <v>#DIV/0!</v>
      </c>
      <c r="W349" s="78">
        <f t="shared" si="126"/>
        <v>0</v>
      </c>
      <c r="X349" s="80"/>
      <c r="Y349" s="80"/>
      <c r="Z349" s="81">
        <f t="shared" si="127"/>
        <v>0</v>
      </c>
    </row>
    <row r="350" spans="1:26" ht="16.5" hidden="1" thickTop="1" thickBot="1" x14ac:dyDescent="0.3">
      <c r="A350" s="74">
        <v>1</v>
      </c>
      <c r="B350" s="75" t="s">
        <v>129</v>
      </c>
      <c r="C350" s="75" t="s">
        <v>140</v>
      </c>
      <c r="D350" s="75" t="s">
        <v>156</v>
      </c>
      <c r="E350" s="75" t="s">
        <v>156</v>
      </c>
      <c r="F350" s="75"/>
      <c r="G350" s="75"/>
      <c r="H350" s="76"/>
      <c r="I350" s="76"/>
      <c r="J350" s="76"/>
      <c r="K350" s="77" t="s">
        <v>482</v>
      </c>
      <c r="L350" s="78"/>
      <c r="M350" s="78"/>
      <c r="N350" s="78"/>
      <c r="O350" s="78">
        <f t="shared" si="125"/>
        <v>0</v>
      </c>
      <c r="P350" s="78"/>
      <c r="Q350" s="78"/>
      <c r="R350" s="78"/>
      <c r="S350" s="78"/>
      <c r="T350" s="78"/>
      <c r="U350" s="101"/>
      <c r="V350" s="79" t="e">
        <f t="shared" si="118"/>
        <v>#DIV/0!</v>
      </c>
      <c r="W350" s="78">
        <f t="shared" si="126"/>
        <v>0</v>
      </c>
      <c r="X350" s="80"/>
      <c r="Y350" s="80"/>
      <c r="Z350" s="81">
        <f t="shared" si="127"/>
        <v>0</v>
      </c>
    </row>
    <row r="351" spans="1:26" ht="16.5" hidden="1" thickTop="1" thickBot="1" x14ac:dyDescent="0.3">
      <c r="A351" s="74">
        <v>1</v>
      </c>
      <c r="B351" s="75" t="s">
        <v>129</v>
      </c>
      <c r="C351" s="75" t="s">
        <v>140</v>
      </c>
      <c r="D351" s="75" t="s">
        <v>156</v>
      </c>
      <c r="E351" s="75" t="s">
        <v>274</v>
      </c>
      <c r="F351" s="75"/>
      <c r="G351" s="75"/>
      <c r="H351" s="76"/>
      <c r="I351" s="76"/>
      <c r="J351" s="76"/>
      <c r="K351" s="77" t="s">
        <v>483</v>
      </c>
      <c r="L351" s="78"/>
      <c r="M351" s="78"/>
      <c r="N351" s="78"/>
      <c r="O351" s="78">
        <f t="shared" si="125"/>
        <v>0</v>
      </c>
      <c r="P351" s="78"/>
      <c r="Q351" s="78"/>
      <c r="R351" s="78"/>
      <c r="S351" s="78"/>
      <c r="T351" s="78"/>
      <c r="U351" s="101"/>
      <c r="V351" s="79" t="e">
        <f t="shared" si="118"/>
        <v>#DIV/0!</v>
      </c>
      <c r="W351" s="78">
        <f t="shared" si="126"/>
        <v>0</v>
      </c>
      <c r="X351" s="80"/>
      <c r="Y351" s="80"/>
      <c r="Z351" s="81">
        <f t="shared" si="127"/>
        <v>0</v>
      </c>
    </row>
    <row r="352" spans="1:26" ht="16.5" hidden="1" thickTop="1" thickBot="1" x14ac:dyDescent="0.3">
      <c r="A352" s="66">
        <v>1</v>
      </c>
      <c r="B352" s="67" t="s">
        <v>129</v>
      </c>
      <c r="C352" s="67" t="s">
        <v>140</v>
      </c>
      <c r="D352" s="67" t="s">
        <v>274</v>
      </c>
      <c r="E352" s="67"/>
      <c r="F352" s="67"/>
      <c r="G352" s="67"/>
      <c r="H352" s="68"/>
      <c r="I352" s="68"/>
      <c r="J352" s="68"/>
      <c r="K352" s="69" t="s">
        <v>484</v>
      </c>
      <c r="L352" s="70">
        <f>+L353+L367+L369</f>
        <v>0</v>
      </c>
      <c r="M352" s="70">
        <f t="shared" ref="M352:U352" si="128">+M353+M367+M369</f>
        <v>0</v>
      </c>
      <c r="N352" s="70">
        <f t="shared" si="128"/>
        <v>0</v>
      </c>
      <c r="O352" s="70">
        <f t="shared" si="128"/>
        <v>0</v>
      </c>
      <c r="P352" s="70">
        <f t="shared" si="128"/>
        <v>0</v>
      </c>
      <c r="Q352" s="70">
        <f t="shared" si="128"/>
        <v>0</v>
      </c>
      <c r="R352" s="70">
        <f t="shared" si="128"/>
        <v>0</v>
      </c>
      <c r="S352" s="70">
        <f t="shared" si="128"/>
        <v>0</v>
      </c>
      <c r="T352" s="70">
        <f t="shared" si="128"/>
        <v>0</v>
      </c>
      <c r="U352" s="101">
        <f t="shared" si="128"/>
        <v>0</v>
      </c>
      <c r="V352" s="71" t="e">
        <f t="shared" si="118"/>
        <v>#DIV/0!</v>
      </c>
      <c r="W352" s="70">
        <f t="shared" si="126"/>
        <v>0</v>
      </c>
      <c r="X352" s="72"/>
      <c r="Y352" s="72"/>
      <c r="Z352" s="73">
        <f t="shared" si="127"/>
        <v>0</v>
      </c>
    </row>
    <row r="353" spans="1:26" ht="16.5" hidden="1" thickTop="1" thickBot="1" x14ac:dyDescent="0.3">
      <c r="A353" s="74">
        <v>1</v>
      </c>
      <c r="B353" s="75" t="s">
        <v>129</v>
      </c>
      <c r="C353" s="75" t="s">
        <v>140</v>
      </c>
      <c r="D353" s="75" t="s">
        <v>274</v>
      </c>
      <c r="E353" s="75" t="s">
        <v>133</v>
      </c>
      <c r="F353" s="75"/>
      <c r="G353" s="75"/>
      <c r="H353" s="76"/>
      <c r="I353" s="76"/>
      <c r="J353" s="76"/>
      <c r="K353" s="77" t="s">
        <v>485</v>
      </c>
      <c r="L353" s="78">
        <f>+L354+L355+L356+L359+L363</f>
        <v>0</v>
      </c>
      <c r="M353" s="78">
        <f t="shared" ref="M353:U353" si="129">+M354+M355+M356+M359+M363</f>
        <v>0</v>
      </c>
      <c r="N353" s="78">
        <f t="shared" si="129"/>
        <v>0</v>
      </c>
      <c r="O353" s="78">
        <f t="shared" si="129"/>
        <v>0</v>
      </c>
      <c r="P353" s="78">
        <f t="shared" si="129"/>
        <v>0</v>
      </c>
      <c r="Q353" s="78">
        <f t="shared" si="129"/>
        <v>0</v>
      </c>
      <c r="R353" s="78">
        <f t="shared" si="129"/>
        <v>0</v>
      </c>
      <c r="S353" s="78">
        <f t="shared" si="129"/>
        <v>0</v>
      </c>
      <c r="T353" s="78">
        <f t="shared" si="129"/>
        <v>0</v>
      </c>
      <c r="U353" s="101">
        <f t="shared" si="129"/>
        <v>0</v>
      </c>
      <c r="V353" s="79" t="e">
        <f t="shared" si="118"/>
        <v>#DIV/0!</v>
      </c>
      <c r="W353" s="78">
        <f t="shared" si="126"/>
        <v>0</v>
      </c>
      <c r="X353" s="80"/>
      <c r="Y353" s="80"/>
      <c r="Z353" s="81">
        <f t="shared" si="127"/>
        <v>0</v>
      </c>
    </row>
    <row r="354" spans="1:26" ht="16.5" hidden="1" thickTop="1" thickBot="1" x14ac:dyDescent="0.3">
      <c r="A354" s="105">
        <v>1</v>
      </c>
      <c r="B354" s="106" t="s">
        <v>129</v>
      </c>
      <c r="C354" s="106" t="s">
        <v>140</v>
      </c>
      <c r="D354" s="106" t="s">
        <v>274</v>
      </c>
      <c r="E354" s="106" t="s">
        <v>133</v>
      </c>
      <c r="F354" s="106" t="s">
        <v>220</v>
      </c>
      <c r="G354" s="106"/>
      <c r="H354" s="106"/>
      <c r="I354" s="106"/>
      <c r="J354" s="106"/>
      <c r="K354" s="107" t="s">
        <v>486</v>
      </c>
      <c r="L354" s="108"/>
      <c r="M354" s="108"/>
      <c r="N354" s="108"/>
      <c r="O354" s="101">
        <f>+L354+M354-N354</f>
        <v>0</v>
      </c>
      <c r="P354" s="108"/>
      <c r="Q354" s="108"/>
      <c r="R354" s="108"/>
      <c r="S354" s="108"/>
      <c r="T354" s="108"/>
      <c r="U354" s="108"/>
      <c r="V354" s="108" t="e">
        <f t="shared" si="118"/>
        <v>#DIV/0!</v>
      </c>
      <c r="W354" s="108">
        <f t="shared" si="126"/>
        <v>0</v>
      </c>
      <c r="X354" s="103"/>
      <c r="Y354" s="103"/>
      <c r="Z354" s="40">
        <f t="shared" si="127"/>
        <v>0</v>
      </c>
    </row>
    <row r="355" spans="1:26" ht="16.5" hidden="1" thickTop="1" thickBot="1" x14ac:dyDescent="0.3">
      <c r="A355" s="105">
        <v>1</v>
      </c>
      <c r="B355" s="106" t="s">
        <v>129</v>
      </c>
      <c r="C355" s="106" t="s">
        <v>140</v>
      </c>
      <c r="D355" s="106" t="s">
        <v>274</v>
      </c>
      <c r="E355" s="106" t="s">
        <v>133</v>
      </c>
      <c r="F355" s="106" t="s">
        <v>245</v>
      </c>
      <c r="G355" s="106"/>
      <c r="H355" s="106"/>
      <c r="I355" s="106"/>
      <c r="J355" s="106"/>
      <c r="K355" s="107" t="s">
        <v>487</v>
      </c>
      <c r="L355" s="108"/>
      <c r="M355" s="108"/>
      <c r="N355" s="108"/>
      <c r="O355" s="101">
        <f>+L355+M355-N355</f>
        <v>0</v>
      </c>
      <c r="P355" s="108"/>
      <c r="Q355" s="108"/>
      <c r="R355" s="108"/>
      <c r="S355" s="108"/>
      <c r="T355" s="108"/>
      <c r="U355" s="108"/>
      <c r="V355" s="108" t="e">
        <f t="shared" si="118"/>
        <v>#DIV/0!</v>
      </c>
      <c r="W355" s="108">
        <f t="shared" si="126"/>
        <v>0</v>
      </c>
      <c r="X355" s="103"/>
      <c r="Y355" s="103"/>
      <c r="Z355" s="40">
        <f t="shared" si="127"/>
        <v>0</v>
      </c>
    </row>
    <row r="356" spans="1:26" ht="16.5" hidden="1" thickTop="1" thickBot="1" x14ac:dyDescent="0.3">
      <c r="A356" s="105">
        <v>1</v>
      </c>
      <c r="B356" s="106" t="s">
        <v>129</v>
      </c>
      <c r="C356" s="106" t="s">
        <v>140</v>
      </c>
      <c r="D356" s="106" t="s">
        <v>274</v>
      </c>
      <c r="E356" s="106" t="s">
        <v>133</v>
      </c>
      <c r="F356" s="106" t="s">
        <v>304</v>
      </c>
      <c r="G356" s="106"/>
      <c r="H356" s="106"/>
      <c r="I356" s="106"/>
      <c r="J356" s="106"/>
      <c r="K356" s="107" t="s">
        <v>488</v>
      </c>
      <c r="L356" s="108">
        <f>+L357+L358</f>
        <v>0</v>
      </c>
      <c r="M356" s="108">
        <f t="shared" ref="M356:U356" si="130">+M357+M358</f>
        <v>0</v>
      </c>
      <c r="N356" s="108">
        <f t="shared" si="130"/>
        <v>0</v>
      </c>
      <c r="O356" s="108">
        <f t="shared" si="130"/>
        <v>0</v>
      </c>
      <c r="P356" s="108">
        <f t="shared" si="130"/>
        <v>0</v>
      </c>
      <c r="Q356" s="108">
        <f t="shared" si="130"/>
        <v>0</v>
      </c>
      <c r="R356" s="108">
        <f t="shared" si="130"/>
        <v>0</v>
      </c>
      <c r="S356" s="108">
        <f t="shared" si="130"/>
        <v>0</v>
      </c>
      <c r="T356" s="108">
        <f t="shared" si="130"/>
        <v>0</v>
      </c>
      <c r="U356" s="108">
        <f t="shared" si="130"/>
        <v>0</v>
      </c>
      <c r="V356" s="108" t="e">
        <f t="shared" si="118"/>
        <v>#DIV/0!</v>
      </c>
      <c r="W356" s="108">
        <f t="shared" si="126"/>
        <v>0</v>
      </c>
      <c r="X356" s="103"/>
      <c r="Y356" s="103"/>
      <c r="Z356" s="40">
        <f t="shared" si="127"/>
        <v>0</v>
      </c>
    </row>
    <row r="357" spans="1:26" ht="16.5" hidden="1" thickTop="1" thickBot="1" x14ac:dyDescent="0.3">
      <c r="A357" s="105">
        <v>1</v>
      </c>
      <c r="B357" s="106" t="s">
        <v>129</v>
      </c>
      <c r="C357" s="106" t="s">
        <v>140</v>
      </c>
      <c r="D357" s="106" t="s">
        <v>274</v>
      </c>
      <c r="E357" s="106" t="s">
        <v>133</v>
      </c>
      <c r="F357" s="106" t="s">
        <v>304</v>
      </c>
      <c r="G357" s="106" t="s">
        <v>133</v>
      </c>
      <c r="H357" s="106"/>
      <c r="I357" s="106"/>
      <c r="J357" s="106"/>
      <c r="K357" s="107" t="s">
        <v>489</v>
      </c>
      <c r="L357" s="108"/>
      <c r="M357" s="108"/>
      <c r="N357" s="108"/>
      <c r="O357" s="101">
        <f>+L357+M357-N357</f>
        <v>0</v>
      </c>
      <c r="P357" s="108"/>
      <c r="Q357" s="108"/>
      <c r="R357" s="108"/>
      <c r="S357" s="108"/>
      <c r="T357" s="108"/>
      <c r="U357" s="108"/>
      <c r="V357" s="108" t="e">
        <f t="shared" si="118"/>
        <v>#DIV/0!</v>
      </c>
      <c r="W357" s="108">
        <f t="shared" si="126"/>
        <v>0</v>
      </c>
      <c r="X357" s="103"/>
      <c r="Y357" s="103"/>
      <c r="Z357" s="40">
        <f t="shared" si="127"/>
        <v>0</v>
      </c>
    </row>
    <row r="358" spans="1:26" ht="16.5" hidden="1" thickTop="1" thickBot="1" x14ac:dyDescent="0.3">
      <c r="A358" s="105">
        <v>1</v>
      </c>
      <c r="B358" s="106" t="s">
        <v>129</v>
      </c>
      <c r="C358" s="106" t="s">
        <v>140</v>
      </c>
      <c r="D358" s="106" t="s">
        <v>274</v>
      </c>
      <c r="E358" s="106" t="s">
        <v>133</v>
      </c>
      <c r="F358" s="106" t="s">
        <v>304</v>
      </c>
      <c r="G358" s="106" t="s">
        <v>144</v>
      </c>
      <c r="H358" s="106"/>
      <c r="I358" s="106"/>
      <c r="J358" s="106"/>
      <c r="K358" s="107" t="s">
        <v>488</v>
      </c>
      <c r="L358" s="108"/>
      <c r="M358" s="108"/>
      <c r="N358" s="108"/>
      <c r="O358" s="101">
        <f>+L358+M358-N358</f>
        <v>0</v>
      </c>
      <c r="P358" s="108"/>
      <c r="Q358" s="108"/>
      <c r="R358" s="108"/>
      <c r="S358" s="108"/>
      <c r="T358" s="108"/>
      <c r="U358" s="108"/>
      <c r="V358" s="108" t="e">
        <f t="shared" si="118"/>
        <v>#DIV/0!</v>
      </c>
      <c r="W358" s="108">
        <f t="shared" si="126"/>
        <v>0</v>
      </c>
      <c r="X358" s="103"/>
      <c r="Y358" s="103"/>
      <c r="Z358" s="40">
        <f t="shared" si="127"/>
        <v>0</v>
      </c>
    </row>
    <row r="359" spans="1:26" ht="16.5" hidden="1" thickTop="1" thickBot="1" x14ac:dyDescent="0.3">
      <c r="A359" s="105">
        <v>1</v>
      </c>
      <c r="B359" s="106" t="s">
        <v>129</v>
      </c>
      <c r="C359" s="106" t="s">
        <v>140</v>
      </c>
      <c r="D359" s="106" t="s">
        <v>274</v>
      </c>
      <c r="E359" s="106" t="s">
        <v>133</v>
      </c>
      <c r="F359" s="106" t="s">
        <v>364</v>
      </c>
      <c r="G359" s="106"/>
      <c r="H359" s="106"/>
      <c r="I359" s="106"/>
      <c r="J359" s="106"/>
      <c r="K359" s="107" t="s">
        <v>490</v>
      </c>
      <c r="L359" s="108">
        <f>+L360+L361+L362</f>
        <v>0</v>
      </c>
      <c r="M359" s="108">
        <f t="shared" ref="M359:U359" si="131">+M360+M361+M362</f>
        <v>0</v>
      </c>
      <c r="N359" s="108">
        <f t="shared" si="131"/>
        <v>0</v>
      </c>
      <c r="O359" s="108">
        <f t="shared" si="131"/>
        <v>0</v>
      </c>
      <c r="P359" s="108">
        <f t="shared" si="131"/>
        <v>0</v>
      </c>
      <c r="Q359" s="108">
        <f t="shared" si="131"/>
        <v>0</v>
      </c>
      <c r="R359" s="108">
        <f t="shared" si="131"/>
        <v>0</v>
      </c>
      <c r="S359" s="108">
        <f t="shared" si="131"/>
        <v>0</v>
      </c>
      <c r="T359" s="108">
        <f t="shared" si="131"/>
        <v>0</v>
      </c>
      <c r="U359" s="108">
        <f t="shared" si="131"/>
        <v>0</v>
      </c>
      <c r="V359" s="108" t="e">
        <f t="shared" si="118"/>
        <v>#DIV/0!</v>
      </c>
      <c r="W359" s="108">
        <f t="shared" si="126"/>
        <v>0</v>
      </c>
      <c r="X359" s="103"/>
      <c r="Y359" s="103"/>
      <c r="Z359" s="40">
        <f t="shared" si="127"/>
        <v>0</v>
      </c>
    </row>
    <row r="360" spans="1:26" ht="16.5" hidden="1" thickTop="1" thickBot="1" x14ac:dyDescent="0.3">
      <c r="A360" s="105">
        <v>1</v>
      </c>
      <c r="B360" s="106" t="s">
        <v>129</v>
      </c>
      <c r="C360" s="106" t="s">
        <v>140</v>
      </c>
      <c r="D360" s="106" t="s">
        <v>274</v>
      </c>
      <c r="E360" s="106" t="s">
        <v>133</v>
      </c>
      <c r="F360" s="106" t="s">
        <v>364</v>
      </c>
      <c r="G360" s="106" t="s">
        <v>133</v>
      </c>
      <c r="H360" s="106"/>
      <c r="I360" s="106"/>
      <c r="J360" s="106"/>
      <c r="K360" s="107" t="s">
        <v>491</v>
      </c>
      <c r="L360" s="108"/>
      <c r="M360" s="108"/>
      <c r="N360" s="108"/>
      <c r="O360" s="101">
        <f>+L360+M360-N360</f>
        <v>0</v>
      </c>
      <c r="P360" s="108"/>
      <c r="Q360" s="108"/>
      <c r="R360" s="108"/>
      <c r="S360" s="108"/>
      <c r="T360" s="108"/>
      <c r="U360" s="108"/>
      <c r="V360" s="108" t="e">
        <f t="shared" si="118"/>
        <v>#DIV/0!</v>
      </c>
      <c r="W360" s="108">
        <f t="shared" si="126"/>
        <v>0</v>
      </c>
      <c r="X360" s="103"/>
      <c r="Y360" s="103"/>
      <c r="Z360" s="40">
        <f t="shared" si="127"/>
        <v>0</v>
      </c>
    </row>
    <row r="361" spans="1:26" ht="16.5" hidden="1" thickTop="1" thickBot="1" x14ac:dyDescent="0.3">
      <c r="A361" s="105">
        <v>1</v>
      </c>
      <c r="B361" s="106" t="s">
        <v>129</v>
      </c>
      <c r="C361" s="106" t="s">
        <v>140</v>
      </c>
      <c r="D361" s="106" t="s">
        <v>274</v>
      </c>
      <c r="E361" s="106" t="s">
        <v>133</v>
      </c>
      <c r="F361" s="106" t="s">
        <v>364</v>
      </c>
      <c r="G361" s="106" t="s">
        <v>144</v>
      </c>
      <c r="H361" s="106"/>
      <c r="I361" s="106"/>
      <c r="J361" s="106"/>
      <c r="K361" s="107" t="s">
        <v>492</v>
      </c>
      <c r="L361" s="108"/>
      <c r="M361" s="108"/>
      <c r="N361" s="108"/>
      <c r="O361" s="101">
        <f>+L361+M361-N361</f>
        <v>0</v>
      </c>
      <c r="P361" s="108"/>
      <c r="Q361" s="108"/>
      <c r="R361" s="108"/>
      <c r="S361" s="108"/>
      <c r="T361" s="108"/>
      <c r="U361" s="108"/>
      <c r="V361" s="108" t="e">
        <f t="shared" si="118"/>
        <v>#DIV/0!</v>
      </c>
      <c r="W361" s="108">
        <f t="shared" si="126"/>
        <v>0</v>
      </c>
      <c r="X361" s="103"/>
      <c r="Y361" s="103"/>
      <c r="Z361" s="40">
        <f t="shared" si="127"/>
        <v>0</v>
      </c>
    </row>
    <row r="362" spans="1:26" ht="16.5" hidden="1" thickTop="1" thickBot="1" x14ac:dyDescent="0.3">
      <c r="A362" s="105">
        <v>1</v>
      </c>
      <c r="B362" s="106" t="s">
        <v>129</v>
      </c>
      <c r="C362" s="106" t="s">
        <v>140</v>
      </c>
      <c r="D362" s="106" t="s">
        <v>274</v>
      </c>
      <c r="E362" s="106" t="s">
        <v>133</v>
      </c>
      <c r="F362" s="106" t="s">
        <v>364</v>
      </c>
      <c r="G362" s="106" t="s">
        <v>218</v>
      </c>
      <c r="H362" s="106"/>
      <c r="I362" s="106"/>
      <c r="J362" s="106"/>
      <c r="K362" s="107" t="s">
        <v>493</v>
      </c>
      <c r="L362" s="108"/>
      <c r="M362" s="108"/>
      <c r="N362" s="108"/>
      <c r="O362" s="101">
        <f>+L362+M362-N362</f>
        <v>0</v>
      </c>
      <c r="P362" s="108"/>
      <c r="Q362" s="108"/>
      <c r="R362" s="108"/>
      <c r="S362" s="108"/>
      <c r="T362" s="108"/>
      <c r="U362" s="108"/>
      <c r="V362" s="108" t="e">
        <f t="shared" ref="V362:V425" si="132">U362/T362</f>
        <v>#DIV/0!</v>
      </c>
      <c r="W362" s="108">
        <f t="shared" si="126"/>
        <v>0</v>
      </c>
      <c r="X362" s="103"/>
      <c r="Y362" s="103"/>
      <c r="Z362" s="40">
        <f t="shared" si="127"/>
        <v>0</v>
      </c>
    </row>
    <row r="363" spans="1:26" ht="16.5" hidden="1" thickTop="1" thickBot="1" x14ac:dyDescent="0.3">
      <c r="A363" s="105">
        <v>1</v>
      </c>
      <c r="B363" s="106" t="s">
        <v>129</v>
      </c>
      <c r="C363" s="106" t="s">
        <v>140</v>
      </c>
      <c r="D363" s="106" t="s">
        <v>274</v>
      </c>
      <c r="E363" s="106" t="s">
        <v>133</v>
      </c>
      <c r="F363" s="106" t="s">
        <v>494</v>
      </c>
      <c r="G363" s="106"/>
      <c r="H363" s="106"/>
      <c r="I363" s="106"/>
      <c r="J363" s="106"/>
      <c r="K363" s="107" t="s">
        <v>495</v>
      </c>
      <c r="L363" s="108">
        <f>+L364+L365+L366</f>
        <v>0</v>
      </c>
      <c r="M363" s="108">
        <f t="shared" ref="M363:U363" si="133">+M364+M365+M366</f>
        <v>0</v>
      </c>
      <c r="N363" s="108">
        <f t="shared" si="133"/>
        <v>0</v>
      </c>
      <c r="O363" s="108">
        <f t="shared" si="133"/>
        <v>0</v>
      </c>
      <c r="P363" s="108">
        <f t="shared" si="133"/>
        <v>0</v>
      </c>
      <c r="Q363" s="108">
        <f t="shared" si="133"/>
        <v>0</v>
      </c>
      <c r="R363" s="108">
        <f t="shared" si="133"/>
        <v>0</v>
      </c>
      <c r="S363" s="108">
        <f t="shared" si="133"/>
        <v>0</v>
      </c>
      <c r="T363" s="108">
        <f t="shared" si="133"/>
        <v>0</v>
      </c>
      <c r="U363" s="108">
        <f t="shared" si="133"/>
        <v>0</v>
      </c>
      <c r="V363" s="108" t="e">
        <f t="shared" si="132"/>
        <v>#DIV/0!</v>
      </c>
      <c r="W363" s="108">
        <f t="shared" si="126"/>
        <v>0</v>
      </c>
      <c r="X363" s="103"/>
      <c r="Y363" s="103"/>
      <c r="Z363" s="40">
        <f t="shared" si="127"/>
        <v>0</v>
      </c>
    </row>
    <row r="364" spans="1:26" ht="16.5" hidden="1" thickTop="1" thickBot="1" x14ac:dyDescent="0.3">
      <c r="A364" s="105">
        <v>1</v>
      </c>
      <c r="B364" s="106" t="s">
        <v>129</v>
      </c>
      <c r="C364" s="106" t="s">
        <v>140</v>
      </c>
      <c r="D364" s="106" t="s">
        <v>274</v>
      </c>
      <c r="E364" s="106" t="s">
        <v>133</v>
      </c>
      <c r="F364" s="106" t="s">
        <v>494</v>
      </c>
      <c r="G364" s="106" t="s">
        <v>133</v>
      </c>
      <c r="H364" s="106"/>
      <c r="I364" s="106"/>
      <c r="J364" s="106"/>
      <c r="K364" s="107" t="s">
        <v>496</v>
      </c>
      <c r="L364" s="108"/>
      <c r="M364" s="108"/>
      <c r="N364" s="108"/>
      <c r="O364" s="101">
        <f>+L364+M364-N364</f>
        <v>0</v>
      </c>
      <c r="P364" s="108"/>
      <c r="Q364" s="108"/>
      <c r="R364" s="108"/>
      <c r="S364" s="108"/>
      <c r="T364" s="108"/>
      <c r="U364" s="108"/>
      <c r="V364" s="108" t="e">
        <f t="shared" si="132"/>
        <v>#DIV/0!</v>
      </c>
      <c r="W364" s="108">
        <f t="shared" si="126"/>
        <v>0</v>
      </c>
      <c r="X364" s="103"/>
      <c r="Y364" s="103"/>
      <c r="Z364" s="40">
        <f t="shared" si="127"/>
        <v>0</v>
      </c>
    </row>
    <row r="365" spans="1:26" ht="16.5" hidden="1" thickTop="1" thickBot="1" x14ac:dyDescent="0.3">
      <c r="A365" s="105">
        <v>1</v>
      </c>
      <c r="B365" s="106" t="s">
        <v>129</v>
      </c>
      <c r="C365" s="106" t="s">
        <v>140</v>
      </c>
      <c r="D365" s="106" t="s">
        <v>274</v>
      </c>
      <c r="E365" s="106" t="s">
        <v>133</v>
      </c>
      <c r="F365" s="106" t="s">
        <v>494</v>
      </c>
      <c r="G365" s="106" t="s">
        <v>144</v>
      </c>
      <c r="H365" s="106"/>
      <c r="I365" s="106"/>
      <c r="J365" s="106"/>
      <c r="K365" s="107" t="s">
        <v>497</v>
      </c>
      <c r="L365" s="108"/>
      <c r="M365" s="108"/>
      <c r="N365" s="108"/>
      <c r="O365" s="101">
        <f>+L365+M365-N365</f>
        <v>0</v>
      </c>
      <c r="P365" s="108"/>
      <c r="Q365" s="108"/>
      <c r="R365" s="108"/>
      <c r="S365" s="108"/>
      <c r="T365" s="108"/>
      <c r="U365" s="108"/>
      <c r="V365" s="108" t="e">
        <f t="shared" si="132"/>
        <v>#DIV/0!</v>
      </c>
      <c r="W365" s="108">
        <f t="shared" si="126"/>
        <v>0</v>
      </c>
      <c r="X365" s="103"/>
      <c r="Y365" s="103"/>
      <c r="Z365" s="40">
        <f t="shared" si="127"/>
        <v>0</v>
      </c>
    </row>
    <row r="366" spans="1:26" ht="24" hidden="1" thickTop="1" thickBot="1" x14ac:dyDescent="0.3">
      <c r="A366" s="105">
        <v>1</v>
      </c>
      <c r="B366" s="106" t="s">
        <v>129</v>
      </c>
      <c r="C366" s="106" t="s">
        <v>140</v>
      </c>
      <c r="D366" s="106" t="s">
        <v>274</v>
      </c>
      <c r="E366" s="106" t="s">
        <v>133</v>
      </c>
      <c r="F366" s="106" t="s">
        <v>494</v>
      </c>
      <c r="G366" s="106" t="s">
        <v>218</v>
      </c>
      <c r="H366" s="106"/>
      <c r="I366" s="106"/>
      <c r="J366" s="106"/>
      <c r="K366" s="107" t="s">
        <v>498</v>
      </c>
      <c r="L366" s="108"/>
      <c r="M366" s="108"/>
      <c r="N366" s="108"/>
      <c r="O366" s="101">
        <f>+L366+M366-N366</f>
        <v>0</v>
      </c>
      <c r="P366" s="108"/>
      <c r="Q366" s="108"/>
      <c r="R366" s="108"/>
      <c r="S366" s="108"/>
      <c r="T366" s="108"/>
      <c r="U366" s="108"/>
      <c r="V366" s="108" t="e">
        <f t="shared" si="132"/>
        <v>#DIV/0!</v>
      </c>
      <c r="W366" s="108">
        <f t="shared" si="126"/>
        <v>0</v>
      </c>
      <c r="X366" s="103"/>
      <c r="Y366" s="103"/>
      <c r="Z366" s="40">
        <f t="shared" si="127"/>
        <v>0</v>
      </c>
    </row>
    <row r="367" spans="1:26" ht="16.5" hidden="1" thickTop="1" thickBot="1" x14ac:dyDescent="0.3">
      <c r="A367" s="74">
        <v>1</v>
      </c>
      <c r="B367" s="75" t="s">
        <v>129</v>
      </c>
      <c r="C367" s="75" t="s">
        <v>140</v>
      </c>
      <c r="D367" s="75" t="s">
        <v>274</v>
      </c>
      <c r="E367" s="75" t="s">
        <v>144</v>
      </c>
      <c r="F367" s="75"/>
      <c r="G367" s="75"/>
      <c r="H367" s="76"/>
      <c r="I367" s="76"/>
      <c r="J367" s="76"/>
      <c r="K367" s="77" t="s">
        <v>499</v>
      </c>
      <c r="L367" s="78">
        <f>+L368</f>
        <v>0</v>
      </c>
      <c r="M367" s="78">
        <f t="shared" ref="M367:U367" si="134">+M368</f>
        <v>0</v>
      </c>
      <c r="N367" s="78">
        <f t="shared" si="134"/>
        <v>0</v>
      </c>
      <c r="O367" s="78">
        <f t="shared" si="134"/>
        <v>0</v>
      </c>
      <c r="P367" s="78">
        <f t="shared" si="134"/>
        <v>0</v>
      </c>
      <c r="Q367" s="78">
        <f t="shared" si="134"/>
        <v>0</v>
      </c>
      <c r="R367" s="78">
        <f t="shared" si="134"/>
        <v>0</v>
      </c>
      <c r="S367" s="78">
        <f t="shared" si="134"/>
        <v>0</v>
      </c>
      <c r="T367" s="78">
        <f t="shared" si="134"/>
        <v>0</v>
      </c>
      <c r="U367" s="101">
        <f t="shared" si="134"/>
        <v>0</v>
      </c>
      <c r="V367" s="79" t="e">
        <f t="shared" si="132"/>
        <v>#DIV/0!</v>
      </c>
      <c r="W367" s="78">
        <f t="shared" si="126"/>
        <v>0</v>
      </c>
      <c r="X367" s="80"/>
      <c r="Y367" s="80"/>
      <c r="Z367" s="81">
        <f t="shared" si="127"/>
        <v>0</v>
      </c>
    </row>
    <row r="368" spans="1:26" ht="16.5" hidden="1" thickTop="1" thickBot="1" x14ac:dyDescent="0.3">
      <c r="A368" s="105">
        <v>1</v>
      </c>
      <c r="B368" s="106" t="s">
        <v>129</v>
      </c>
      <c r="C368" s="106" t="s">
        <v>140</v>
      </c>
      <c r="D368" s="106" t="s">
        <v>274</v>
      </c>
      <c r="E368" s="106" t="s">
        <v>144</v>
      </c>
      <c r="F368" s="106" t="s">
        <v>220</v>
      </c>
      <c r="G368" s="106"/>
      <c r="H368" s="106"/>
      <c r="I368" s="106"/>
      <c r="J368" s="106"/>
      <c r="K368" s="107" t="s">
        <v>500</v>
      </c>
      <c r="L368" s="108"/>
      <c r="M368" s="108"/>
      <c r="N368" s="108"/>
      <c r="O368" s="101">
        <f>+L368+M368-N368</f>
        <v>0</v>
      </c>
      <c r="P368" s="108"/>
      <c r="Q368" s="108"/>
      <c r="R368" s="108"/>
      <c r="S368" s="108"/>
      <c r="T368" s="108"/>
      <c r="U368" s="108"/>
      <c r="V368" s="108" t="e">
        <f t="shared" si="132"/>
        <v>#DIV/0!</v>
      </c>
      <c r="W368" s="108">
        <f t="shared" si="126"/>
        <v>0</v>
      </c>
      <c r="X368" s="103"/>
      <c r="Y368" s="103"/>
      <c r="Z368" s="40">
        <f t="shared" si="127"/>
        <v>0</v>
      </c>
    </row>
    <row r="369" spans="1:26" ht="16.5" hidden="1" thickTop="1" thickBot="1" x14ac:dyDescent="0.3">
      <c r="A369" s="74">
        <v>1</v>
      </c>
      <c r="B369" s="75" t="s">
        <v>129</v>
      </c>
      <c r="C369" s="75" t="s">
        <v>140</v>
      </c>
      <c r="D369" s="75" t="s">
        <v>274</v>
      </c>
      <c r="E369" s="75" t="s">
        <v>218</v>
      </c>
      <c r="F369" s="75"/>
      <c r="G369" s="75"/>
      <c r="H369" s="76"/>
      <c r="I369" s="76"/>
      <c r="J369" s="76"/>
      <c r="K369" s="77" t="s">
        <v>501</v>
      </c>
      <c r="L369" s="78"/>
      <c r="M369" s="78"/>
      <c r="N369" s="78"/>
      <c r="O369" s="78">
        <f>+L369+M369-N369</f>
        <v>0</v>
      </c>
      <c r="P369" s="78"/>
      <c r="Q369" s="78"/>
      <c r="R369" s="78"/>
      <c r="S369" s="78"/>
      <c r="T369" s="78"/>
      <c r="U369" s="101"/>
      <c r="V369" s="79" t="e">
        <f t="shared" si="132"/>
        <v>#DIV/0!</v>
      </c>
      <c r="W369" s="78">
        <f t="shared" si="126"/>
        <v>0</v>
      </c>
      <c r="X369" s="80"/>
      <c r="Y369" s="80"/>
      <c r="Z369" s="81">
        <f t="shared" si="127"/>
        <v>0</v>
      </c>
    </row>
    <row r="370" spans="1:26" ht="16.5" hidden="1" thickTop="1" thickBot="1" x14ac:dyDescent="0.3">
      <c r="A370" s="66">
        <v>1</v>
      </c>
      <c r="B370" s="67" t="s">
        <v>129</v>
      </c>
      <c r="C370" s="67" t="s">
        <v>140</v>
      </c>
      <c r="D370" s="67" t="s">
        <v>279</v>
      </c>
      <c r="E370" s="67"/>
      <c r="F370" s="67"/>
      <c r="G370" s="67"/>
      <c r="H370" s="68"/>
      <c r="I370" s="68"/>
      <c r="J370" s="68"/>
      <c r="K370" s="69" t="s">
        <v>502</v>
      </c>
      <c r="L370" s="70">
        <f>+L371+L377+L384</f>
        <v>0</v>
      </c>
      <c r="M370" s="70">
        <f t="shared" ref="M370:U370" si="135">+M371+M377+M384</f>
        <v>0</v>
      </c>
      <c r="N370" s="70">
        <f t="shared" si="135"/>
        <v>0</v>
      </c>
      <c r="O370" s="70">
        <f t="shared" si="135"/>
        <v>0</v>
      </c>
      <c r="P370" s="70">
        <f t="shared" si="135"/>
        <v>0</v>
      </c>
      <c r="Q370" s="70">
        <f t="shared" si="135"/>
        <v>0</v>
      </c>
      <c r="R370" s="70">
        <f t="shared" si="135"/>
        <v>0</v>
      </c>
      <c r="S370" s="70">
        <f t="shared" si="135"/>
        <v>0</v>
      </c>
      <c r="T370" s="70">
        <f t="shared" si="135"/>
        <v>0</v>
      </c>
      <c r="U370" s="101">
        <f t="shared" si="135"/>
        <v>0</v>
      </c>
      <c r="V370" s="71" t="e">
        <f t="shared" si="132"/>
        <v>#DIV/0!</v>
      </c>
      <c r="W370" s="70">
        <f t="shared" si="126"/>
        <v>0</v>
      </c>
      <c r="X370" s="72"/>
      <c r="Y370" s="72"/>
      <c r="Z370" s="73">
        <f t="shared" si="127"/>
        <v>0</v>
      </c>
    </row>
    <row r="371" spans="1:26" ht="16.5" hidden="1" thickTop="1" thickBot="1" x14ac:dyDescent="0.3">
      <c r="A371" s="74">
        <v>1</v>
      </c>
      <c r="B371" s="75" t="s">
        <v>129</v>
      </c>
      <c r="C371" s="75" t="s">
        <v>140</v>
      </c>
      <c r="D371" s="75" t="s">
        <v>279</v>
      </c>
      <c r="E371" s="75" t="s">
        <v>133</v>
      </c>
      <c r="F371" s="75"/>
      <c r="G371" s="75"/>
      <c r="H371" s="76"/>
      <c r="I371" s="76"/>
      <c r="J371" s="76"/>
      <c r="K371" s="77" t="s">
        <v>503</v>
      </c>
      <c r="L371" s="78">
        <f>+L372+L373+L374+L375+L376</f>
        <v>0</v>
      </c>
      <c r="M371" s="78">
        <f t="shared" ref="M371:U371" si="136">+M372+M373+M374+M375+M376</f>
        <v>0</v>
      </c>
      <c r="N371" s="78">
        <f t="shared" si="136"/>
        <v>0</v>
      </c>
      <c r="O371" s="78">
        <f t="shared" si="136"/>
        <v>0</v>
      </c>
      <c r="P371" s="78">
        <f t="shared" si="136"/>
        <v>0</v>
      </c>
      <c r="Q371" s="78">
        <f t="shared" si="136"/>
        <v>0</v>
      </c>
      <c r="R371" s="78">
        <f t="shared" si="136"/>
        <v>0</v>
      </c>
      <c r="S371" s="78">
        <f t="shared" si="136"/>
        <v>0</v>
      </c>
      <c r="T371" s="78">
        <f t="shared" si="136"/>
        <v>0</v>
      </c>
      <c r="U371" s="101">
        <f t="shared" si="136"/>
        <v>0</v>
      </c>
      <c r="V371" s="79" t="e">
        <f t="shared" si="132"/>
        <v>#DIV/0!</v>
      </c>
      <c r="W371" s="78">
        <f t="shared" si="126"/>
        <v>0</v>
      </c>
      <c r="X371" s="80"/>
      <c r="Y371" s="80"/>
      <c r="Z371" s="81">
        <f t="shared" si="127"/>
        <v>0</v>
      </c>
    </row>
    <row r="372" spans="1:26" ht="16.5" hidden="1" thickTop="1" thickBot="1" x14ac:dyDescent="0.3">
      <c r="A372" s="105">
        <v>1</v>
      </c>
      <c r="B372" s="106" t="s">
        <v>129</v>
      </c>
      <c r="C372" s="106" t="s">
        <v>140</v>
      </c>
      <c r="D372" s="106" t="s">
        <v>279</v>
      </c>
      <c r="E372" s="106" t="s">
        <v>133</v>
      </c>
      <c r="F372" s="106" t="s">
        <v>220</v>
      </c>
      <c r="G372" s="106"/>
      <c r="H372" s="106"/>
      <c r="I372" s="106"/>
      <c r="J372" s="106"/>
      <c r="K372" s="107" t="s">
        <v>504</v>
      </c>
      <c r="L372" s="108"/>
      <c r="M372" s="108"/>
      <c r="N372" s="108"/>
      <c r="O372" s="101">
        <f>+L372+M372-N372</f>
        <v>0</v>
      </c>
      <c r="P372" s="108"/>
      <c r="Q372" s="108"/>
      <c r="R372" s="108"/>
      <c r="S372" s="108"/>
      <c r="T372" s="108"/>
      <c r="U372" s="108"/>
      <c r="V372" s="108" t="e">
        <f t="shared" si="132"/>
        <v>#DIV/0!</v>
      </c>
      <c r="W372" s="108">
        <f t="shared" si="126"/>
        <v>0</v>
      </c>
      <c r="X372" s="103"/>
      <c r="Y372" s="103"/>
      <c r="Z372" s="40">
        <f t="shared" si="127"/>
        <v>0</v>
      </c>
    </row>
    <row r="373" spans="1:26" ht="16.5" hidden="1" thickTop="1" thickBot="1" x14ac:dyDescent="0.3">
      <c r="A373" s="105">
        <v>1</v>
      </c>
      <c r="B373" s="106" t="s">
        <v>129</v>
      </c>
      <c r="C373" s="106" t="s">
        <v>140</v>
      </c>
      <c r="D373" s="106" t="s">
        <v>279</v>
      </c>
      <c r="E373" s="106" t="s">
        <v>133</v>
      </c>
      <c r="F373" s="106" t="s">
        <v>245</v>
      </c>
      <c r="G373" s="106"/>
      <c r="H373" s="106"/>
      <c r="I373" s="106"/>
      <c r="J373" s="106"/>
      <c r="K373" s="107" t="s">
        <v>505</v>
      </c>
      <c r="L373" s="108"/>
      <c r="M373" s="108"/>
      <c r="N373" s="108"/>
      <c r="O373" s="101">
        <f>+L373+M373-N373</f>
        <v>0</v>
      </c>
      <c r="P373" s="108"/>
      <c r="Q373" s="108"/>
      <c r="R373" s="108"/>
      <c r="S373" s="108"/>
      <c r="T373" s="108"/>
      <c r="U373" s="108"/>
      <c r="V373" s="108" t="e">
        <f t="shared" si="132"/>
        <v>#DIV/0!</v>
      </c>
      <c r="W373" s="108">
        <f t="shared" si="126"/>
        <v>0</v>
      </c>
      <c r="X373" s="103"/>
      <c r="Y373" s="103"/>
      <c r="Z373" s="40">
        <f t="shared" si="127"/>
        <v>0</v>
      </c>
    </row>
    <row r="374" spans="1:26" ht="16.5" hidden="1" thickTop="1" thickBot="1" x14ac:dyDescent="0.3">
      <c r="A374" s="105">
        <v>1</v>
      </c>
      <c r="B374" s="106" t="s">
        <v>129</v>
      </c>
      <c r="C374" s="106" t="s">
        <v>140</v>
      </c>
      <c r="D374" s="106" t="s">
        <v>279</v>
      </c>
      <c r="E374" s="106" t="s">
        <v>133</v>
      </c>
      <c r="F374" s="106" t="s">
        <v>304</v>
      </c>
      <c r="G374" s="106"/>
      <c r="H374" s="106"/>
      <c r="I374" s="106"/>
      <c r="J374" s="106"/>
      <c r="K374" s="107" t="s">
        <v>506</v>
      </c>
      <c r="L374" s="108"/>
      <c r="M374" s="108"/>
      <c r="N374" s="108"/>
      <c r="O374" s="101">
        <f>+L374+M374-N374</f>
        <v>0</v>
      </c>
      <c r="P374" s="108"/>
      <c r="Q374" s="108"/>
      <c r="R374" s="108"/>
      <c r="S374" s="108"/>
      <c r="T374" s="108"/>
      <c r="U374" s="108"/>
      <c r="V374" s="108" t="e">
        <f t="shared" si="132"/>
        <v>#DIV/0!</v>
      </c>
      <c r="W374" s="108">
        <f t="shared" si="126"/>
        <v>0</v>
      </c>
      <c r="X374" s="103"/>
      <c r="Y374" s="103"/>
      <c r="Z374" s="40">
        <f t="shared" si="127"/>
        <v>0</v>
      </c>
    </row>
    <row r="375" spans="1:26" ht="16.5" hidden="1" thickTop="1" thickBot="1" x14ac:dyDescent="0.3">
      <c r="A375" s="105">
        <v>1</v>
      </c>
      <c r="B375" s="106" t="s">
        <v>129</v>
      </c>
      <c r="C375" s="106" t="s">
        <v>140</v>
      </c>
      <c r="D375" s="106" t="s">
        <v>279</v>
      </c>
      <c r="E375" s="106" t="s">
        <v>133</v>
      </c>
      <c r="F375" s="106" t="s">
        <v>507</v>
      </c>
      <c r="G375" s="106"/>
      <c r="H375" s="106"/>
      <c r="I375" s="106"/>
      <c r="J375" s="106"/>
      <c r="K375" s="107" t="s">
        <v>495</v>
      </c>
      <c r="L375" s="108"/>
      <c r="M375" s="108"/>
      <c r="N375" s="108"/>
      <c r="O375" s="101">
        <f>+L375+M375-N375</f>
        <v>0</v>
      </c>
      <c r="P375" s="108"/>
      <c r="Q375" s="108"/>
      <c r="R375" s="108"/>
      <c r="S375" s="108"/>
      <c r="T375" s="108"/>
      <c r="U375" s="108"/>
      <c r="V375" s="108" t="e">
        <f t="shared" si="132"/>
        <v>#DIV/0!</v>
      </c>
      <c r="W375" s="108">
        <f t="shared" si="126"/>
        <v>0</v>
      </c>
      <c r="X375" s="103"/>
      <c r="Y375" s="103"/>
      <c r="Z375" s="40">
        <f t="shared" si="127"/>
        <v>0</v>
      </c>
    </row>
    <row r="376" spans="1:26" ht="16.5" hidden="1" thickTop="1" thickBot="1" x14ac:dyDescent="0.3">
      <c r="A376" s="105">
        <v>1</v>
      </c>
      <c r="B376" s="106" t="s">
        <v>129</v>
      </c>
      <c r="C376" s="106" t="s">
        <v>140</v>
      </c>
      <c r="D376" s="106" t="s">
        <v>279</v>
      </c>
      <c r="E376" s="106" t="s">
        <v>133</v>
      </c>
      <c r="F376" s="106" t="s">
        <v>508</v>
      </c>
      <c r="G376" s="106"/>
      <c r="H376" s="106"/>
      <c r="I376" s="106"/>
      <c r="J376" s="106"/>
      <c r="K376" s="107" t="s">
        <v>509</v>
      </c>
      <c r="L376" s="108"/>
      <c r="M376" s="108"/>
      <c r="N376" s="108"/>
      <c r="O376" s="101">
        <f>+L376+M376-N376</f>
        <v>0</v>
      </c>
      <c r="P376" s="108"/>
      <c r="Q376" s="108"/>
      <c r="R376" s="108"/>
      <c r="S376" s="108"/>
      <c r="T376" s="108"/>
      <c r="U376" s="108"/>
      <c r="V376" s="108" t="e">
        <f t="shared" si="132"/>
        <v>#DIV/0!</v>
      </c>
      <c r="W376" s="108">
        <f t="shared" si="126"/>
        <v>0</v>
      </c>
      <c r="X376" s="103"/>
      <c r="Y376" s="103"/>
      <c r="Z376" s="40">
        <f t="shared" si="127"/>
        <v>0</v>
      </c>
    </row>
    <row r="377" spans="1:26" ht="16.5" hidden="1" thickTop="1" thickBot="1" x14ac:dyDescent="0.3">
      <c r="A377" s="74">
        <v>1</v>
      </c>
      <c r="B377" s="75" t="s">
        <v>129</v>
      </c>
      <c r="C377" s="75" t="s">
        <v>140</v>
      </c>
      <c r="D377" s="75" t="s">
        <v>279</v>
      </c>
      <c r="E377" s="75" t="s">
        <v>144</v>
      </c>
      <c r="F377" s="75"/>
      <c r="G377" s="75"/>
      <c r="H377" s="76"/>
      <c r="I377" s="76"/>
      <c r="J377" s="76"/>
      <c r="K377" s="77" t="s">
        <v>499</v>
      </c>
      <c r="L377" s="78">
        <f>+L378+L383</f>
        <v>0</v>
      </c>
      <c r="M377" s="78">
        <f t="shared" ref="M377:U377" si="137">+M378+M383</f>
        <v>0</v>
      </c>
      <c r="N377" s="78">
        <f t="shared" si="137"/>
        <v>0</v>
      </c>
      <c r="O377" s="78">
        <f t="shared" si="137"/>
        <v>0</v>
      </c>
      <c r="P377" s="78">
        <f t="shared" si="137"/>
        <v>0</v>
      </c>
      <c r="Q377" s="78">
        <f t="shared" si="137"/>
        <v>0</v>
      </c>
      <c r="R377" s="78">
        <f t="shared" si="137"/>
        <v>0</v>
      </c>
      <c r="S377" s="78">
        <f t="shared" si="137"/>
        <v>0</v>
      </c>
      <c r="T377" s="78">
        <f t="shared" si="137"/>
        <v>0</v>
      </c>
      <c r="U377" s="101">
        <f t="shared" si="137"/>
        <v>0</v>
      </c>
      <c r="V377" s="79" t="e">
        <f t="shared" si="132"/>
        <v>#DIV/0!</v>
      </c>
      <c r="W377" s="78">
        <f t="shared" si="126"/>
        <v>0</v>
      </c>
      <c r="X377" s="80"/>
      <c r="Y377" s="80"/>
      <c r="Z377" s="81">
        <f t="shared" si="127"/>
        <v>0</v>
      </c>
    </row>
    <row r="378" spans="1:26" ht="16.5" hidden="1" thickTop="1" thickBot="1" x14ac:dyDescent="0.3">
      <c r="A378" s="105">
        <v>1</v>
      </c>
      <c r="B378" s="106" t="s">
        <v>129</v>
      </c>
      <c r="C378" s="106" t="s">
        <v>140</v>
      </c>
      <c r="D378" s="106" t="s">
        <v>279</v>
      </c>
      <c r="E378" s="106" t="s">
        <v>144</v>
      </c>
      <c r="F378" s="106" t="s">
        <v>220</v>
      </c>
      <c r="G378" s="106"/>
      <c r="H378" s="106"/>
      <c r="I378" s="106"/>
      <c r="J378" s="106"/>
      <c r="K378" s="107" t="s">
        <v>510</v>
      </c>
      <c r="L378" s="108">
        <f>+L379+L380+L381+L382</f>
        <v>0</v>
      </c>
      <c r="M378" s="108">
        <f t="shared" ref="M378:U378" si="138">+M379+M380+M381+M382</f>
        <v>0</v>
      </c>
      <c r="N378" s="108">
        <f t="shared" si="138"/>
        <v>0</v>
      </c>
      <c r="O378" s="108">
        <f t="shared" si="138"/>
        <v>0</v>
      </c>
      <c r="P378" s="108">
        <f t="shared" si="138"/>
        <v>0</v>
      </c>
      <c r="Q378" s="108">
        <f t="shared" si="138"/>
        <v>0</v>
      </c>
      <c r="R378" s="108">
        <f t="shared" si="138"/>
        <v>0</v>
      </c>
      <c r="S378" s="108">
        <f t="shared" si="138"/>
        <v>0</v>
      </c>
      <c r="T378" s="108">
        <f t="shared" si="138"/>
        <v>0</v>
      </c>
      <c r="U378" s="108">
        <f t="shared" si="138"/>
        <v>0</v>
      </c>
      <c r="V378" s="108" t="e">
        <f t="shared" si="132"/>
        <v>#DIV/0!</v>
      </c>
      <c r="W378" s="108">
        <f t="shared" si="126"/>
        <v>0</v>
      </c>
      <c r="X378" s="103"/>
      <c r="Y378" s="103"/>
      <c r="Z378" s="40">
        <f t="shared" si="127"/>
        <v>0</v>
      </c>
    </row>
    <row r="379" spans="1:26" ht="16.5" hidden="1" thickTop="1" thickBot="1" x14ac:dyDescent="0.3">
      <c r="A379" s="105">
        <v>1</v>
      </c>
      <c r="B379" s="106" t="s">
        <v>129</v>
      </c>
      <c r="C379" s="106" t="s">
        <v>140</v>
      </c>
      <c r="D379" s="106" t="s">
        <v>279</v>
      </c>
      <c r="E379" s="106" t="s">
        <v>144</v>
      </c>
      <c r="F379" s="106" t="s">
        <v>220</v>
      </c>
      <c r="G379" s="106" t="s">
        <v>133</v>
      </c>
      <c r="H379" s="106"/>
      <c r="I379" s="106"/>
      <c r="J379" s="106"/>
      <c r="K379" s="107" t="s">
        <v>511</v>
      </c>
      <c r="L379" s="108"/>
      <c r="M379" s="108"/>
      <c r="N379" s="108"/>
      <c r="O379" s="101">
        <f t="shared" ref="O379:O384" si="139">+L379+M379-N379</f>
        <v>0</v>
      </c>
      <c r="P379" s="108"/>
      <c r="Q379" s="108"/>
      <c r="R379" s="108"/>
      <c r="S379" s="108"/>
      <c r="T379" s="108"/>
      <c r="U379" s="108"/>
      <c r="V379" s="108" t="e">
        <f t="shared" si="132"/>
        <v>#DIV/0!</v>
      </c>
      <c r="W379" s="108">
        <f t="shared" si="126"/>
        <v>0</v>
      </c>
      <c r="X379" s="103"/>
      <c r="Y379" s="103"/>
      <c r="Z379" s="40">
        <f t="shared" si="127"/>
        <v>0</v>
      </c>
    </row>
    <row r="380" spans="1:26" ht="16.5" hidden="1" thickTop="1" thickBot="1" x14ac:dyDescent="0.3">
      <c r="A380" s="105">
        <v>1</v>
      </c>
      <c r="B380" s="106" t="s">
        <v>129</v>
      </c>
      <c r="C380" s="106" t="s">
        <v>140</v>
      </c>
      <c r="D380" s="106" t="s">
        <v>279</v>
      </c>
      <c r="E380" s="106" t="s">
        <v>144</v>
      </c>
      <c r="F380" s="106" t="s">
        <v>220</v>
      </c>
      <c r="G380" s="106" t="s">
        <v>144</v>
      </c>
      <c r="H380" s="106"/>
      <c r="I380" s="106"/>
      <c r="J380" s="106"/>
      <c r="K380" s="107" t="s">
        <v>512</v>
      </c>
      <c r="L380" s="108"/>
      <c r="M380" s="108"/>
      <c r="N380" s="108"/>
      <c r="O380" s="101">
        <f t="shared" si="139"/>
        <v>0</v>
      </c>
      <c r="P380" s="108"/>
      <c r="Q380" s="108"/>
      <c r="R380" s="108"/>
      <c r="S380" s="108"/>
      <c r="T380" s="108"/>
      <c r="U380" s="108"/>
      <c r="V380" s="108" t="e">
        <f t="shared" si="132"/>
        <v>#DIV/0!</v>
      </c>
      <c r="W380" s="108">
        <f t="shared" si="126"/>
        <v>0</v>
      </c>
      <c r="X380" s="103"/>
      <c r="Y380" s="103"/>
      <c r="Z380" s="40">
        <f t="shared" si="127"/>
        <v>0</v>
      </c>
    </row>
    <row r="381" spans="1:26" ht="16.5" hidden="1" thickTop="1" thickBot="1" x14ac:dyDescent="0.3">
      <c r="A381" s="105">
        <v>1</v>
      </c>
      <c r="B381" s="106" t="s">
        <v>129</v>
      </c>
      <c r="C381" s="106" t="s">
        <v>140</v>
      </c>
      <c r="D381" s="106" t="s">
        <v>279</v>
      </c>
      <c r="E381" s="106" t="s">
        <v>144</v>
      </c>
      <c r="F381" s="106" t="s">
        <v>220</v>
      </c>
      <c r="G381" s="106" t="s">
        <v>218</v>
      </c>
      <c r="H381" s="106"/>
      <c r="I381" s="106"/>
      <c r="J381" s="106"/>
      <c r="K381" s="107" t="s">
        <v>513</v>
      </c>
      <c r="L381" s="108"/>
      <c r="M381" s="108"/>
      <c r="N381" s="108"/>
      <c r="O381" s="101">
        <f t="shared" si="139"/>
        <v>0</v>
      </c>
      <c r="P381" s="108"/>
      <c r="Q381" s="108"/>
      <c r="R381" s="108"/>
      <c r="S381" s="108"/>
      <c r="T381" s="108"/>
      <c r="U381" s="108"/>
      <c r="V381" s="108" t="e">
        <f t="shared" si="132"/>
        <v>#DIV/0!</v>
      </c>
      <c r="W381" s="108">
        <f t="shared" si="126"/>
        <v>0</v>
      </c>
      <c r="X381" s="103"/>
      <c r="Y381" s="103"/>
      <c r="Z381" s="40">
        <f t="shared" si="127"/>
        <v>0</v>
      </c>
    </row>
    <row r="382" spans="1:26" ht="16.5" hidden="1" thickTop="1" thickBot="1" x14ac:dyDescent="0.3">
      <c r="A382" s="105">
        <v>1</v>
      </c>
      <c r="B382" s="106" t="s">
        <v>129</v>
      </c>
      <c r="C382" s="106" t="s">
        <v>140</v>
      </c>
      <c r="D382" s="106" t="s">
        <v>279</v>
      </c>
      <c r="E382" s="106" t="s">
        <v>144</v>
      </c>
      <c r="F382" s="106" t="s">
        <v>220</v>
      </c>
      <c r="G382" s="106" t="s">
        <v>226</v>
      </c>
      <c r="H382" s="106"/>
      <c r="I382" s="106"/>
      <c r="J382" s="106"/>
      <c r="K382" s="107" t="s">
        <v>514</v>
      </c>
      <c r="L382" s="108"/>
      <c r="M382" s="108"/>
      <c r="N382" s="108"/>
      <c r="O382" s="101">
        <f t="shared" si="139"/>
        <v>0</v>
      </c>
      <c r="P382" s="108"/>
      <c r="Q382" s="108"/>
      <c r="R382" s="108"/>
      <c r="S382" s="108"/>
      <c r="T382" s="108"/>
      <c r="U382" s="108"/>
      <c r="V382" s="108" t="e">
        <f t="shared" si="132"/>
        <v>#DIV/0!</v>
      </c>
      <c r="W382" s="108">
        <f t="shared" si="126"/>
        <v>0</v>
      </c>
      <c r="X382" s="103"/>
      <c r="Y382" s="103"/>
      <c r="Z382" s="40">
        <f t="shared" si="127"/>
        <v>0</v>
      </c>
    </row>
    <row r="383" spans="1:26" ht="16.5" hidden="1" thickTop="1" thickBot="1" x14ac:dyDescent="0.3">
      <c r="A383" s="105">
        <v>1</v>
      </c>
      <c r="B383" s="106" t="s">
        <v>129</v>
      </c>
      <c r="C383" s="106" t="s">
        <v>140</v>
      </c>
      <c r="D383" s="106" t="s">
        <v>279</v>
      </c>
      <c r="E383" s="106" t="s">
        <v>144</v>
      </c>
      <c r="F383" s="106" t="s">
        <v>245</v>
      </c>
      <c r="G383" s="106"/>
      <c r="H383" s="106"/>
      <c r="I383" s="106"/>
      <c r="J383" s="106"/>
      <c r="K383" s="107" t="s">
        <v>515</v>
      </c>
      <c r="L383" s="108"/>
      <c r="M383" s="108"/>
      <c r="N383" s="108"/>
      <c r="O383" s="101">
        <f t="shared" si="139"/>
        <v>0</v>
      </c>
      <c r="P383" s="108"/>
      <c r="Q383" s="108"/>
      <c r="R383" s="108"/>
      <c r="S383" s="108"/>
      <c r="T383" s="108"/>
      <c r="U383" s="108"/>
      <c r="V383" s="108" t="e">
        <f t="shared" si="132"/>
        <v>#DIV/0!</v>
      </c>
      <c r="W383" s="108">
        <f t="shared" si="126"/>
        <v>0</v>
      </c>
      <c r="X383" s="103"/>
      <c r="Y383" s="103"/>
      <c r="Z383" s="40">
        <f t="shared" si="127"/>
        <v>0</v>
      </c>
    </row>
    <row r="384" spans="1:26" ht="16.5" hidden="1" thickTop="1" thickBot="1" x14ac:dyDescent="0.3">
      <c r="A384" s="74">
        <v>1</v>
      </c>
      <c r="B384" s="75" t="s">
        <v>129</v>
      </c>
      <c r="C384" s="75" t="s">
        <v>140</v>
      </c>
      <c r="D384" s="75" t="s">
        <v>279</v>
      </c>
      <c r="E384" s="75" t="s">
        <v>218</v>
      </c>
      <c r="F384" s="75"/>
      <c r="G384" s="75"/>
      <c r="H384" s="76"/>
      <c r="I384" s="76"/>
      <c r="J384" s="76"/>
      <c r="K384" s="77" t="s">
        <v>501</v>
      </c>
      <c r="L384" s="78"/>
      <c r="M384" s="78"/>
      <c r="N384" s="78"/>
      <c r="O384" s="78">
        <f t="shared" si="139"/>
        <v>0</v>
      </c>
      <c r="P384" s="78"/>
      <c r="Q384" s="78"/>
      <c r="R384" s="78"/>
      <c r="S384" s="78"/>
      <c r="T384" s="78"/>
      <c r="U384" s="101"/>
      <c r="V384" s="79" t="e">
        <f t="shared" si="132"/>
        <v>#DIV/0!</v>
      </c>
      <c r="W384" s="78">
        <f t="shared" si="126"/>
        <v>0</v>
      </c>
      <c r="X384" s="80"/>
      <c r="Y384" s="80"/>
      <c r="Z384" s="81">
        <f t="shared" si="127"/>
        <v>0</v>
      </c>
    </row>
    <row r="385" spans="1:26" ht="16.5" hidden="1" thickTop="1" thickBot="1" x14ac:dyDescent="0.3">
      <c r="A385" s="66">
        <v>1</v>
      </c>
      <c r="B385" s="67" t="s">
        <v>129</v>
      </c>
      <c r="C385" s="67" t="s">
        <v>140</v>
      </c>
      <c r="D385" s="67" t="s">
        <v>284</v>
      </c>
      <c r="E385" s="67"/>
      <c r="F385" s="67"/>
      <c r="G385" s="67"/>
      <c r="H385" s="68"/>
      <c r="I385" s="68"/>
      <c r="J385" s="68"/>
      <c r="K385" s="69" t="s">
        <v>516</v>
      </c>
      <c r="L385" s="70">
        <f>+L386+L396+L397+L400</f>
        <v>0</v>
      </c>
      <c r="M385" s="70">
        <f t="shared" ref="M385:U385" si="140">+M386+M396+M397+M400</f>
        <v>0</v>
      </c>
      <c r="N385" s="70">
        <f t="shared" si="140"/>
        <v>0</v>
      </c>
      <c r="O385" s="70">
        <f t="shared" si="140"/>
        <v>0</v>
      </c>
      <c r="P385" s="70">
        <f t="shared" si="140"/>
        <v>0</v>
      </c>
      <c r="Q385" s="70">
        <f t="shared" si="140"/>
        <v>0</v>
      </c>
      <c r="R385" s="70">
        <f t="shared" si="140"/>
        <v>0</v>
      </c>
      <c r="S385" s="70">
        <f t="shared" si="140"/>
        <v>0</v>
      </c>
      <c r="T385" s="70">
        <f t="shared" si="140"/>
        <v>0</v>
      </c>
      <c r="U385" s="101">
        <f t="shared" si="140"/>
        <v>0</v>
      </c>
      <c r="V385" s="71" t="e">
        <f t="shared" si="132"/>
        <v>#DIV/0!</v>
      </c>
      <c r="W385" s="70">
        <f t="shared" si="126"/>
        <v>0</v>
      </c>
      <c r="X385" s="72"/>
      <c r="Y385" s="72"/>
      <c r="Z385" s="73">
        <f t="shared" si="127"/>
        <v>0</v>
      </c>
    </row>
    <row r="386" spans="1:26" ht="16.5" hidden="1" thickTop="1" thickBot="1" x14ac:dyDescent="0.3">
      <c r="A386" s="74">
        <v>1</v>
      </c>
      <c r="B386" s="75" t="s">
        <v>129</v>
      </c>
      <c r="C386" s="75" t="s">
        <v>140</v>
      </c>
      <c r="D386" s="75" t="s">
        <v>284</v>
      </c>
      <c r="E386" s="75" t="s">
        <v>133</v>
      </c>
      <c r="F386" s="75"/>
      <c r="G386" s="75"/>
      <c r="H386" s="76"/>
      <c r="I386" s="76"/>
      <c r="J386" s="76"/>
      <c r="K386" s="77" t="s">
        <v>517</v>
      </c>
      <c r="L386" s="78">
        <f>+L387+L390+L393</f>
        <v>0</v>
      </c>
      <c r="M386" s="78">
        <f t="shared" ref="M386:U386" si="141">+M387+M390+M393</f>
        <v>0</v>
      </c>
      <c r="N386" s="78">
        <f t="shared" si="141"/>
        <v>0</v>
      </c>
      <c r="O386" s="78">
        <f t="shared" si="141"/>
        <v>0</v>
      </c>
      <c r="P386" s="78">
        <f t="shared" si="141"/>
        <v>0</v>
      </c>
      <c r="Q386" s="78">
        <f t="shared" si="141"/>
        <v>0</v>
      </c>
      <c r="R386" s="78">
        <f t="shared" si="141"/>
        <v>0</v>
      </c>
      <c r="S386" s="78">
        <f t="shared" si="141"/>
        <v>0</v>
      </c>
      <c r="T386" s="78">
        <f t="shared" si="141"/>
        <v>0</v>
      </c>
      <c r="U386" s="101">
        <f t="shared" si="141"/>
        <v>0</v>
      </c>
      <c r="V386" s="79" t="e">
        <f t="shared" si="132"/>
        <v>#DIV/0!</v>
      </c>
      <c r="W386" s="78">
        <f t="shared" si="126"/>
        <v>0</v>
      </c>
      <c r="X386" s="80"/>
      <c r="Y386" s="80"/>
      <c r="Z386" s="81">
        <f t="shared" si="127"/>
        <v>0</v>
      </c>
    </row>
    <row r="387" spans="1:26" ht="16.5" hidden="1" thickTop="1" thickBot="1" x14ac:dyDescent="0.3">
      <c r="A387" s="105">
        <v>1</v>
      </c>
      <c r="B387" s="106" t="s">
        <v>129</v>
      </c>
      <c r="C387" s="106" t="s">
        <v>140</v>
      </c>
      <c r="D387" s="106" t="s">
        <v>284</v>
      </c>
      <c r="E387" s="106" t="s">
        <v>133</v>
      </c>
      <c r="F387" s="106" t="s">
        <v>220</v>
      </c>
      <c r="G387" s="106"/>
      <c r="H387" s="106"/>
      <c r="I387" s="106"/>
      <c r="J387" s="106"/>
      <c r="K387" s="107" t="s">
        <v>518</v>
      </c>
      <c r="L387" s="108">
        <f>+L388+L389</f>
        <v>0</v>
      </c>
      <c r="M387" s="108">
        <f t="shared" ref="M387:U387" si="142">+M388+M389</f>
        <v>0</v>
      </c>
      <c r="N387" s="108">
        <f t="shared" si="142"/>
        <v>0</v>
      </c>
      <c r="O387" s="108">
        <f t="shared" si="142"/>
        <v>0</v>
      </c>
      <c r="P387" s="108">
        <f t="shared" si="142"/>
        <v>0</v>
      </c>
      <c r="Q387" s="108">
        <f t="shared" si="142"/>
        <v>0</v>
      </c>
      <c r="R387" s="108">
        <f t="shared" si="142"/>
        <v>0</v>
      </c>
      <c r="S387" s="108">
        <f t="shared" si="142"/>
        <v>0</v>
      </c>
      <c r="T387" s="108">
        <f t="shared" si="142"/>
        <v>0</v>
      </c>
      <c r="U387" s="108">
        <f t="shared" si="142"/>
        <v>0</v>
      </c>
      <c r="V387" s="108" t="e">
        <f t="shared" si="132"/>
        <v>#DIV/0!</v>
      </c>
      <c r="W387" s="108">
        <f t="shared" si="126"/>
        <v>0</v>
      </c>
      <c r="X387" s="103"/>
      <c r="Y387" s="103"/>
      <c r="Z387" s="40">
        <f t="shared" si="127"/>
        <v>0</v>
      </c>
    </row>
    <row r="388" spans="1:26" ht="16.5" hidden="1" thickTop="1" thickBot="1" x14ac:dyDescent="0.3">
      <c r="A388" s="105">
        <v>1</v>
      </c>
      <c r="B388" s="106" t="s">
        <v>129</v>
      </c>
      <c r="C388" s="106" t="s">
        <v>140</v>
      </c>
      <c r="D388" s="106" t="s">
        <v>284</v>
      </c>
      <c r="E388" s="106" t="s">
        <v>133</v>
      </c>
      <c r="F388" s="106" t="s">
        <v>220</v>
      </c>
      <c r="G388" s="106" t="s">
        <v>133</v>
      </c>
      <c r="H388" s="106"/>
      <c r="I388" s="106"/>
      <c r="J388" s="106"/>
      <c r="K388" s="107" t="s">
        <v>519</v>
      </c>
      <c r="L388" s="108"/>
      <c r="M388" s="108"/>
      <c r="N388" s="108"/>
      <c r="O388" s="101">
        <f>+L388+M388-N388</f>
        <v>0</v>
      </c>
      <c r="P388" s="108"/>
      <c r="Q388" s="108"/>
      <c r="R388" s="108"/>
      <c r="S388" s="108"/>
      <c r="T388" s="108"/>
      <c r="U388" s="108"/>
      <c r="V388" s="108" t="e">
        <f t="shared" si="132"/>
        <v>#DIV/0!</v>
      </c>
      <c r="W388" s="108">
        <f t="shared" si="126"/>
        <v>0</v>
      </c>
      <c r="X388" s="103"/>
      <c r="Y388" s="103"/>
      <c r="Z388" s="40">
        <f t="shared" si="127"/>
        <v>0</v>
      </c>
    </row>
    <row r="389" spans="1:26" ht="16.5" hidden="1" thickTop="1" thickBot="1" x14ac:dyDescent="0.3">
      <c r="A389" s="105">
        <v>1</v>
      </c>
      <c r="B389" s="106" t="s">
        <v>129</v>
      </c>
      <c r="C389" s="106" t="s">
        <v>140</v>
      </c>
      <c r="D389" s="106" t="s">
        <v>284</v>
      </c>
      <c r="E389" s="106" t="s">
        <v>133</v>
      </c>
      <c r="F389" s="106" t="s">
        <v>220</v>
      </c>
      <c r="G389" s="106" t="s">
        <v>144</v>
      </c>
      <c r="H389" s="106"/>
      <c r="I389" s="106"/>
      <c r="J389" s="106"/>
      <c r="K389" s="107" t="s">
        <v>520</v>
      </c>
      <c r="L389" s="108"/>
      <c r="M389" s="108"/>
      <c r="N389" s="108"/>
      <c r="O389" s="101">
        <f>+L389+M389-N389</f>
        <v>0</v>
      </c>
      <c r="P389" s="108"/>
      <c r="Q389" s="108"/>
      <c r="R389" s="108"/>
      <c r="S389" s="108"/>
      <c r="T389" s="108"/>
      <c r="U389" s="108"/>
      <c r="V389" s="108" t="e">
        <f t="shared" si="132"/>
        <v>#DIV/0!</v>
      </c>
      <c r="W389" s="108">
        <f t="shared" si="126"/>
        <v>0</v>
      </c>
      <c r="X389" s="103"/>
      <c r="Y389" s="103"/>
      <c r="Z389" s="40">
        <f t="shared" si="127"/>
        <v>0</v>
      </c>
    </row>
    <row r="390" spans="1:26" ht="16.5" hidden="1" thickTop="1" thickBot="1" x14ac:dyDescent="0.3">
      <c r="A390" s="105">
        <v>1</v>
      </c>
      <c r="B390" s="106" t="s">
        <v>129</v>
      </c>
      <c r="C390" s="106" t="s">
        <v>140</v>
      </c>
      <c r="D390" s="106" t="s">
        <v>284</v>
      </c>
      <c r="E390" s="106" t="s">
        <v>133</v>
      </c>
      <c r="F390" s="106" t="s">
        <v>245</v>
      </c>
      <c r="G390" s="106"/>
      <c r="H390" s="106"/>
      <c r="I390" s="106"/>
      <c r="J390" s="106"/>
      <c r="K390" s="107" t="s">
        <v>521</v>
      </c>
      <c r="L390" s="108">
        <f>+L391+L392</f>
        <v>0</v>
      </c>
      <c r="M390" s="108">
        <f t="shared" ref="M390:U390" si="143">+M391+M392</f>
        <v>0</v>
      </c>
      <c r="N390" s="108">
        <f t="shared" si="143"/>
        <v>0</v>
      </c>
      <c r="O390" s="108">
        <f t="shared" si="143"/>
        <v>0</v>
      </c>
      <c r="P390" s="108">
        <f t="shared" si="143"/>
        <v>0</v>
      </c>
      <c r="Q390" s="108">
        <f t="shared" si="143"/>
        <v>0</v>
      </c>
      <c r="R390" s="108">
        <f t="shared" si="143"/>
        <v>0</v>
      </c>
      <c r="S390" s="108">
        <f t="shared" si="143"/>
        <v>0</v>
      </c>
      <c r="T390" s="108">
        <f t="shared" si="143"/>
        <v>0</v>
      </c>
      <c r="U390" s="108">
        <f t="shared" si="143"/>
        <v>0</v>
      </c>
      <c r="V390" s="108" t="e">
        <f t="shared" si="132"/>
        <v>#DIV/0!</v>
      </c>
      <c r="W390" s="108">
        <f t="shared" si="126"/>
        <v>0</v>
      </c>
      <c r="X390" s="103"/>
      <c r="Y390" s="103"/>
      <c r="Z390" s="40">
        <f t="shared" si="127"/>
        <v>0</v>
      </c>
    </row>
    <row r="391" spans="1:26" ht="16.5" hidden="1" thickTop="1" thickBot="1" x14ac:dyDescent="0.3">
      <c r="A391" s="105">
        <v>1</v>
      </c>
      <c r="B391" s="106" t="s">
        <v>129</v>
      </c>
      <c r="C391" s="106" t="s">
        <v>140</v>
      </c>
      <c r="D391" s="106" t="s">
        <v>284</v>
      </c>
      <c r="E391" s="106" t="s">
        <v>133</v>
      </c>
      <c r="F391" s="106" t="s">
        <v>245</v>
      </c>
      <c r="G391" s="106" t="s">
        <v>133</v>
      </c>
      <c r="H391" s="106"/>
      <c r="I391" s="106"/>
      <c r="J391" s="106"/>
      <c r="K391" s="107" t="s">
        <v>519</v>
      </c>
      <c r="L391" s="108"/>
      <c r="M391" s="108"/>
      <c r="N391" s="108"/>
      <c r="O391" s="101">
        <f>+L391+M391-N391</f>
        <v>0</v>
      </c>
      <c r="P391" s="108"/>
      <c r="Q391" s="108"/>
      <c r="R391" s="108"/>
      <c r="S391" s="108"/>
      <c r="T391" s="108"/>
      <c r="U391" s="108"/>
      <c r="V391" s="108" t="e">
        <f t="shared" si="132"/>
        <v>#DIV/0!</v>
      </c>
      <c r="W391" s="108">
        <f t="shared" si="126"/>
        <v>0</v>
      </c>
      <c r="X391" s="103"/>
      <c r="Y391" s="103"/>
      <c r="Z391" s="40">
        <f t="shared" si="127"/>
        <v>0</v>
      </c>
    </row>
    <row r="392" spans="1:26" ht="16.5" hidden="1" thickTop="1" thickBot="1" x14ac:dyDescent="0.3">
      <c r="A392" s="105">
        <v>1</v>
      </c>
      <c r="B392" s="106" t="s">
        <v>129</v>
      </c>
      <c r="C392" s="106" t="s">
        <v>140</v>
      </c>
      <c r="D392" s="106" t="s">
        <v>284</v>
      </c>
      <c r="E392" s="106" t="s">
        <v>133</v>
      </c>
      <c r="F392" s="106" t="s">
        <v>245</v>
      </c>
      <c r="G392" s="106" t="s">
        <v>144</v>
      </c>
      <c r="H392" s="106"/>
      <c r="I392" s="106"/>
      <c r="J392" s="106"/>
      <c r="K392" s="107" t="s">
        <v>520</v>
      </c>
      <c r="L392" s="108"/>
      <c r="M392" s="108"/>
      <c r="N392" s="108"/>
      <c r="O392" s="101">
        <f>+L392+M392-N392</f>
        <v>0</v>
      </c>
      <c r="P392" s="108"/>
      <c r="Q392" s="108"/>
      <c r="R392" s="108"/>
      <c r="S392" s="108"/>
      <c r="T392" s="108"/>
      <c r="U392" s="108"/>
      <c r="V392" s="108" t="e">
        <f t="shared" si="132"/>
        <v>#DIV/0!</v>
      </c>
      <c r="W392" s="108">
        <f t="shared" si="126"/>
        <v>0</v>
      </c>
      <c r="X392" s="103"/>
      <c r="Y392" s="103"/>
      <c r="Z392" s="40">
        <f t="shared" si="127"/>
        <v>0</v>
      </c>
    </row>
    <row r="393" spans="1:26" ht="16.5" hidden="1" thickTop="1" thickBot="1" x14ac:dyDescent="0.3">
      <c r="A393" s="105">
        <v>1</v>
      </c>
      <c r="B393" s="106" t="s">
        <v>129</v>
      </c>
      <c r="C393" s="106" t="s">
        <v>140</v>
      </c>
      <c r="D393" s="106" t="s">
        <v>284</v>
      </c>
      <c r="E393" s="106" t="s">
        <v>133</v>
      </c>
      <c r="F393" s="106" t="s">
        <v>304</v>
      </c>
      <c r="G393" s="106"/>
      <c r="H393" s="106"/>
      <c r="I393" s="106"/>
      <c r="J393" s="106"/>
      <c r="K393" s="107" t="s">
        <v>522</v>
      </c>
      <c r="L393" s="108">
        <f>+L394+L395</f>
        <v>0</v>
      </c>
      <c r="M393" s="108">
        <f t="shared" ref="M393:U393" si="144">+M394+M395</f>
        <v>0</v>
      </c>
      <c r="N393" s="108">
        <f t="shared" si="144"/>
        <v>0</v>
      </c>
      <c r="O393" s="108">
        <f t="shared" si="144"/>
        <v>0</v>
      </c>
      <c r="P393" s="108">
        <f t="shared" si="144"/>
        <v>0</v>
      </c>
      <c r="Q393" s="108">
        <f t="shared" si="144"/>
        <v>0</v>
      </c>
      <c r="R393" s="108">
        <f t="shared" si="144"/>
        <v>0</v>
      </c>
      <c r="S393" s="108">
        <f t="shared" si="144"/>
        <v>0</v>
      </c>
      <c r="T393" s="108">
        <f t="shared" si="144"/>
        <v>0</v>
      </c>
      <c r="U393" s="108">
        <f t="shared" si="144"/>
        <v>0</v>
      </c>
      <c r="V393" s="108" t="e">
        <f t="shared" si="132"/>
        <v>#DIV/0!</v>
      </c>
      <c r="W393" s="108">
        <f t="shared" si="126"/>
        <v>0</v>
      </c>
      <c r="X393" s="103"/>
      <c r="Y393" s="103"/>
      <c r="Z393" s="40">
        <f t="shared" si="127"/>
        <v>0</v>
      </c>
    </row>
    <row r="394" spans="1:26" ht="16.5" hidden="1" thickTop="1" thickBot="1" x14ac:dyDescent="0.3">
      <c r="A394" s="105">
        <v>1</v>
      </c>
      <c r="B394" s="106" t="s">
        <v>129</v>
      </c>
      <c r="C394" s="106" t="s">
        <v>140</v>
      </c>
      <c r="D394" s="106" t="s">
        <v>284</v>
      </c>
      <c r="E394" s="106" t="s">
        <v>133</v>
      </c>
      <c r="F394" s="106" t="s">
        <v>304</v>
      </c>
      <c r="G394" s="106" t="s">
        <v>133</v>
      </c>
      <c r="H394" s="106"/>
      <c r="I394" s="106"/>
      <c r="J394" s="106"/>
      <c r="K394" s="107" t="s">
        <v>519</v>
      </c>
      <c r="L394" s="108"/>
      <c r="M394" s="108"/>
      <c r="N394" s="108"/>
      <c r="O394" s="101">
        <f t="shared" ref="O394:O399" si="145">+L394+M394-N394</f>
        <v>0</v>
      </c>
      <c r="P394" s="108"/>
      <c r="Q394" s="108"/>
      <c r="R394" s="108"/>
      <c r="S394" s="108"/>
      <c r="T394" s="108"/>
      <c r="U394" s="108"/>
      <c r="V394" s="108" t="e">
        <f t="shared" si="132"/>
        <v>#DIV/0!</v>
      </c>
      <c r="W394" s="108">
        <f t="shared" si="126"/>
        <v>0</v>
      </c>
      <c r="X394" s="103"/>
      <c r="Y394" s="103"/>
      <c r="Z394" s="40">
        <f t="shared" si="127"/>
        <v>0</v>
      </c>
    </row>
    <row r="395" spans="1:26" ht="16.5" hidden="1" thickTop="1" thickBot="1" x14ac:dyDescent="0.3">
      <c r="A395" s="105">
        <v>1</v>
      </c>
      <c r="B395" s="106" t="s">
        <v>129</v>
      </c>
      <c r="C395" s="106" t="s">
        <v>140</v>
      </c>
      <c r="D395" s="106" t="s">
        <v>284</v>
      </c>
      <c r="E395" s="106" t="s">
        <v>133</v>
      </c>
      <c r="F395" s="106" t="s">
        <v>304</v>
      </c>
      <c r="G395" s="106" t="s">
        <v>144</v>
      </c>
      <c r="H395" s="106"/>
      <c r="I395" s="106"/>
      <c r="J395" s="106"/>
      <c r="K395" s="107" t="s">
        <v>520</v>
      </c>
      <c r="L395" s="108"/>
      <c r="M395" s="108"/>
      <c r="N395" s="108"/>
      <c r="O395" s="101">
        <f t="shared" si="145"/>
        <v>0</v>
      </c>
      <c r="P395" s="108"/>
      <c r="Q395" s="108"/>
      <c r="R395" s="108"/>
      <c r="S395" s="108"/>
      <c r="T395" s="108"/>
      <c r="U395" s="108"/>
      <c r="V395" s="108" t="e">
        <f t="shared" si="132"/>
        <v>#DIV/0!</v>
      </c>
      <c r="W395" s="108">
        <f t="shared" si="126"/>
        <v>0</v>
      </c>
      <c r="X395" s="103"/>
      <c r="Y395" s="103"/>
      <c r="Z395" s="40">
        <f t="shared" si="127"/>
        <v>0</v>
      </c>
    </row>
    <row r="396" spans="1:26" ht="16.5" hidden="1" thickTop="1" thickBot="1" x14ac:dyDescent="0.3">
      <c r="A396" s="74">
        <v>1</v>
      </c>
      <c r="B396" s="75" t="s">
        <v>129</v>
      </c>
      <c r="C396" s="75" t="s">
        <v>140</v>
      </c>
      <c r="D396" s="75" t="s">
        <v>284</v>
      </c>
      <c r="E396" s="75" t="s">
        <v>144</v>
      </c>
      <c r="F396" s="75"/>
      <c r="G396" s="75"/>
      <c r="H396" s="76"/>
      <c r="I396" s="76"/>
      <c r="J396" s="76"/>
      <c r="K396" s="77" t="s">
        <v>340</v>
      </c>
      <c r="L396" s="78"/>
      <c r="M396" s="78"/>
      <c r="N396" s="78"/>
      <c r="O396" s="78">
        <f t="shared" si="145"/>
        <v>0</v>
      </c>
      <c r="P396" s="78"/>
      <c r="Q396" s="78"/>
      <c r="R396" s="78"/>
      <c r="S396" s="78"/>
      <c r="T396" s="78"/>
      <c r="U396" s="101"/>
      <c r="V396" s="79" t="e">
        <f t="shared" si="132"/>
        <v>#DIV/0!</v>
      </c>
      <c r="W396" s="78">
        <f t="shared" si="126"/>
        <v>0</v>
      </c>
      <c r="X396" s="80"/>
      <c r="Y396" s="80"/>
      <c r="Z396" s="81">
        <f t="shared" si="127"/>
        <v>0</v>
      </c>
    </row>
    <row r="397" spans="1:26" ht="16.5" hidden="1" thickTop="1" thickBot="1" x14ac:dyDescent="0.3">
      <c r="A397" s="74">
        <v>1</v>
      </c>
      <c r="B397" s="75" t="s">
        <v>129</v>
      </c>
      <c r="C397" s="75" t="s">
        <v>140</v>
      </c>
      <c r="D397" s="75" t="s">
        <v>284</v>
      </c>
      <c r="E397" s="75" t="s">
        <v>218</v>
      </c>
      <c r="F397" s="75"/>
      <c r="G397" s="75"/>
      <c r="H397" s="76"/>
      <c r="I397" s="76"/>
      <c r="J397" s="76"/>
      <c r="K397" s="77" t="s">
        <v>523</v>
      </c>
      <c r="L397" s="78">
        <f>+L398+L399</f>
        <v>0</v>
      </c>
      <c r="M397" s="78">
        <f t="shared" ref="M397:U397" si="146">+M398+M399</f>
        <v>0</v>
      </c>
      <c r="N397" s="78">
        <f t="shared" si="146"/>
        <v>0</v>
      </c>
      <c r="O397" s="78">
        <f t="shared" si="145"/>
        <v>0</v>
      </c>
      <c r="P397" s="78">
        <f t="shared" si="146"/>
        <v>0</v>
      </c>
      <c r="Q397" s="78">
        <f t="shared" si="146"/>
        <v>0</v>
      </c>
      <c r="R397" s="78">
        <f t="shared" si="146"/>
        <v>0</v>
      </c>
      <c r="S397" s="78">
        <f t="shared" si="146"/>
        <v>0</v>
      </c>
      <c r="T397" s="78">
        <f t="shared" si="146"/>
        <v>0</v>
      </c>
      <c r="U397" s="101">
        <f t="shared" si="146"/>
        <v>0</v>
      </c>
      <c r="V397" s="79" t="e">
        <f t="shared" si="132"/>
        <v>#DIV/0!</v>
      </c>
      <c r="W397" s="78">
        <f t="shared" si="126"/>
        <v>0</v>
      </c>
      <c r="X397" s="80"/>
      <c r="Y397" s="80"/>
      <c r="Z397" s="81">
        <f t="shared" si="127"/>
        <v>0</v>
      </c>
    </row>
    <row r="398" spans="1:26" ht="16.5" hidden="1" thickTop="1" thickBot="1" x14ac:dyDescent="0.3">
      <c r="A398" s="105">
        <v>1</v>
      </c>
      <c r="B398" s="106" t="s">
        <v>129</v>
      </c>
      <c r="C398" s="106" t="s">
        <v>140</v>
      </c>
      <c r="D398" s="106" t="s">
        <v>284</v>
      </c>
      <c r="E398" s="106" t="s">
        <v>218</v>
      </c>
      <c r="F398" s="106" t="s">
        <v>220</v>
      </c>
      <c r="G398" s="106"/>
      <c r="H398" s="106"/>
      <c r="I398" s="106"/>
      <c r="J398" s="106"/>
      <c r="K398" s="107" t="s">
        <v>524</v>
      </c>
      <c r="L398" s="108"/>
      <c r="M398" s="108"/>
      <c r="N398" s="108"/>
      <c r="O398" s="101">
        <f t="shared" si="145"/>
        <v>0</v>
      </c>
      <c r="P398" s="108"/>
      <c r="Q398" s="108"/>
      <c r="R398" s="108"/>
      <c r="S398" s="108"/>
      <c r="T398" s="108"/>
      <c r="U398" s="108"/>
      <c r="V398" s="108" t="e">
        <f t="shared" si="132"/>
        <v>#DIV/0!</v>
      </c>
      <c r="W398" s="108">
        <f t="shared" si="126"/>
        <v>0</v>
      </c>
      <c r="X398" s="103"/>
      <c r="Y398" s="103"/>
      <c r="Z398" s="40">
        <f t="shared" si="127"/>
        <v>0</v>
      </c>
    </row>
    <row r="399" spans="1:26" ht="16.5" hidden="1" thickTop="1" thickBot="1" x14ac:dyDescent="0.3">
      <c r="A399" s="105">
        <v>1</v>
      </c>
      <c r="B399" s="106" t="s">
        <v>129</v>
      </c>
      <c r="C399" s="106" t="s">
        <v>140</v>
      </c>
      <c r="D399" s="106" t="s">
        <v>284</v>
      </c>
      <c r="E399" s="106" t="s">
        <v>218</v>
      </c>
      <c r="F399" s="106" t="s">
        <v>245</v>
      </c>
      <c r="G399" s="106"/>
      <c r="H399" s="106"/>
      <c r="I399" s="106"/>
      <c r="J399" s="106"/>
      <c r="K399" s="107" t="s">
        <v>525</v>
      </c>
      <c r="L399" s="108"/>
      <c r="M399" s="108"/>
      <c r="N399" s="108"/>
      <c r="O399" s="101">
        <f t="shared" si="145"/>
        <v>0</v>
      </c>
      <c r="P399" s="108"/>
      <c r="Q399" s="108"/>
      <c r="R399" s="108"/>
      <c r="S399" s="108"/>
      <c r="T399" s="108"/>
      <c r="U399" s="108"/>
      <c r="V399" s="108" t="e">
        <f t="shared" si="132"/>
        <v>#DIV/0!</v>
      </c>
      <c r="W399" s="108">
        <f t="shared" si="126"/>
        <v>0</v>
      </c>
      <c r="X399" s="103"/>
      <c r="Y399" s="103"/>
      <c r="Z399" s="40">
        <f t="shared" si="127"/>
        <v>0</v>
      </c>
    </row>
    <row r="400" spans="1:26" ht="16.5" hidden="1" thickTop="1" thickBot="1" x14ac:dyDescent="0.3">
      <c r="A400" s="74">
        <v>1</v>
      </c>
      <c r="B400" s="75" t="s">
        <v>129</v>
      </c>
      <c r="C400" s="75" t="s">
        <v>140</v>
      </c>
      <c r="D400" s="75" t="s">
        <v>284</v>
      </c>
      <c r="E400" s="75" t="s">
        <v>274</v>
      </c>
      <c r="F400" s="75"/>
      <c r="G400" s="75"/>
      <c r="H400" s="76"/>
      <c r="I400" s="76"/>
      <c r="J400" s="76"/>
      <c r="K400" s="77" t="s">
        <v>526</v>
      </c>
      <c r="L400" s="78">
        <f>+L401+L402</f>
        <v>0</v>
      </c>
      <c r="M400" s="78">
        <f t="shared" ref="M400:U400" si="147">+M401+M402</f>
        <v>0</v>
      </c>
      <c r="N400" s="78">
        <f t="shared" si="147"/>
        <v>0</v>
      </c>
      <c r="O400" s="78">
        <f t="shared" si="147"/>
        <v>0</v>
      </c>
      <c r="P400" s="78">
        <f t="shared" si="147"/>
        <v>0</v>
      </c>
      <c r="Q400" s="78">
        <f t="shared" si="147"/>
        <v>0</v>
      </c>
      <c r="R400" s="78">
        <f t="shared" si="147"/>
        <v>0</v>
      </c>
      <c r="S400" s="78">
        <f t="shared" si="147"/>
        <v>0</v>
      </c>
      <c r="T400" s="78">
        <f t="shared" si="147"/>
        <v>0</v>
      </c>
      <c r="U400" s="101">
        <f t="shared" si="147"/>
        <v>0</v>
      </c>
      <c r="V400" s="79" t="e">
        <f t="shared" si="132"/>
        <v>#DIV/0!</v>
      </c>
      <c r="W400" s="78">
        <f t="shared" si="126"/>
        <v>0</v>
      </c>
      <c r="X400" s="80"/>
      <c r="Y400" s="80"/>
      <c r="Z400" s="81">
        <f t="shared" si="127"/>
        <v>0</v>
      </c>
    </row>
    <row r="401" spans="1:26" ht="16.5" hidden="1" thickTop="1" thickBot="1" x14ac:dyDescent="0.3">
      <c r="A401" s="105">
        <v>1</v>
      </c>
      <c r="B401" s="106" t="s">
        <v>129</v>
      </c>
      <c r="C401" s="106" t="s">
        <v>140</v>
      </c>
      <c r="D401" s="106" t="s">
        <v>284</v>
      </c>
      <c r="E401" s="106" t="s">
        <v>274</v>
      </c>
      <c r="F401" s="106" t="s">
        <v>220</v>
      </c>
      <c r="G401" s="106"/>
      <c r="H401" s="106"/>
      <c r="I401" s="106"/>
      <c r="J401" s="106"/>
      <c r="K401" s="107" t="s">
        <v>527</v>
      </c>
      <c r="L401" s="108"/>
      <c r="M401" s="108"/>
      <c r="N401" s="108"/>
      <c r="O401" s="101">
        <f>+L401+M401-N401</f>
        <v>0</v>
      </c>
      <c r="P401" s="108"/>
      <c r="Q401" s="108"/>
      <c r="R401" s="108"/>
      <c r="S401" s="108"/>
      <c r="T401" s="108"/>
      <c r="U401" s="108"/>
      <c r="V401" s="108" t="e">
        <f t="shared" si="132"/>
        <v>#DIV/0!</v>
      </c>
      <c r="W401" s="108">
        <f t="shared" si="126"/>
        <v>0</v>
      </c>
      <c r="X401" s="103"/>
      <c r="Y401" s="103"/>
      <c r="Z401" s="40">
        <f t="shared" si="127"/>
        <v>0</v>
      </c>
    </row>
    <row r="402" spans="1:26" ht="16.5" hidden="1" thickTop="1" thickBot="1" x14ac:dyDescent="0.3">
      <c r="A402" s="105">
        <v>1</v>
      </c>
      <c r="B402" s="106" t="s">
        <v>129</v>
      </c>
      <c r="C402" s="106" t="s">
        <v>140</v>
      </c>
      <c r="D402" s="106" t="s">
        <v>284</v>
      </c>
      <c r="E402" s="106" t="s">
        <v>274</v>
      </c>
      <c r="F402" s="106" t="s">
        <v>245</v>
      </c>
      <c r="G402" s="106"/>
      <c r="H402" s="106"/>
      <c r="I402" s="106"/>
      <c r="J402" s="106"/>
      <c r="K402" s="107" t="s">
        <v>528</v>
      </c>
      <c r="L402" s="108"/>
      <c r="M402" s="108"/>
      <c r="N402" s="108"/>
      <c r="O402" s="101">
        <f>+L402+M402-N402</f>
        <v>0</v>
      </c>
      <c r="P402" s="108"/>
      <c r="Q402" s="108"/>
      <c r="R402" s="108"/>
      <c r="S402" s="108"/>
      <c r="T402" s="108"/>
      <c r="U402" s="108"/>
      <c r="V402" s="108" t="e">
        <f t="shared" si="132"/>
        <v>#DIV/0!</v>
      </c>
      <c r="W402" s="108">
        <f t="shared" si="126"/>
        <v>0</v>
      </c>
      <c r="X402" s="103"/>
      <c r="Y402" s="103"/>
      <c r="Z402" s="40">
        <f t="shared" si="127"/>
        <v>0</v>
      </c>
    </row>
    <row r="403" spans="1:26" ht="16.5" hidden="1" thickTop="1" thickBot="1" x14ac:dyDescent="0.3">
      <c r="A403" s="66">
        <v>1</v>
      </c>
      <c r="B403" s="67" t="s">
        <v>129</v>
      </c>
      <c r="C403" s="67" t="s">
        <v>140</v>
      </c>
      <c r="D403" s="67" t="s">
        <v>289</v>
      </c>
      <c r="E403" s="67"/>
      <c r="F403" s="67"/>
      <c r="G403" s="67"/>
      <c r="H403" s="68"/>
      <c r="I403" s="68"/>
      <c r="J403" s="68"/>
      <c r="K403" s="69" t="s">
        <v>529</v>
      </c>
      <c r="L403" s="70">
        <f>+L404+L405+L406+L407+L408</f>
        <v>0</v>
      </c>
      <c r="M403" s="70">
        <f t="shared" ref="M403:U403" si="148">+M404+M405+M406+M407+M408</f>
        <v>0</v>
      </c>
      <c r="N403" s="70">
        <f t="shared" si="148"/>
        <v>0</v>
      </c>
      <c r="O403" s="70">
        <f t="shared" si="148"/>
        <v>0</v>
      </c>
      <c r="P403" s="70">
        <f t="shared" si="148"/>
        <v>0</v>
      </c>
      <c r="Q403" s="70">
        <f t="shared" si="148"/>
        <v>0</v>
      </c>
      <c r="R403" s="70">
        <f t="shared" si="148"/>
        <v>0</v>
      </c>
      <c r="S403" s="70">
        <f t="shared" si="148"/>
        <v>0</v>
      </c>
      <c r="T403" s="70">
        <f t="shared" si="148"/>
        <v>0</v>
      </c>
      <c r="U403" s="101">
        <f t="shared" si="148"/>
        <v>0</v>
      </c>
      <c r="V403" s="71" t="e">
        <f t="shared" si="132"/>
        <v>#DIV/0!</v>
      </c>
      <c r="W403" s="70">
        <f t="shared" si="126"/>
        <v>0</v>
      </c>
      <c r="X403" s="72"/>
      <c r="Y403" s="72"/>
      <c r="Z403" s="73">
        <f t="shared" si="127"/>
        <v>0</v>
      </c>
    </row>
    <row r="404" spans="1:26" ht="16.5" hidden="1" thickTop="1" thickBot="1" x14ac:dyDescent="0.3">
      <c r="A404" s="105">
        <v>1</v>
      </c>
      <c r="B404" s="106" t="s">
        <v>129</v>
      </c>
      <c r="C404" s="106" t="s">
        <v>140</v>
      </c>
      <c r="D404" s="106" t="s">
        <v>289</v>
      </c>
      <c r="E404" s="106" t="s">
        <v>133</v>
      </c>
      <c r="F404" s="106"/>
      <c r="G404" s="106"/>
      <c r="H404" s="106"/>
      <c r="I404" s="106"/>
      <c r="J404" s="106"/>
      <c r="K404" s="107" t="s">
        <v>530</v>
      </c>
      <c r="L404" s="108"/>
      <c r="M404" s="108"/>
      <c r="N404" s="108"/>
      <c r="O404" s="101">
        <f>+L404+M404-N404</f>
        <v>0</v>
      </c>
      <c r="P404" s="108"/>
      <c r="Q404" s="108"/>
      <c r="R404" s="108"/>
      <c r="S404" s="108"/>
      <c r="T404" s="108"/>
      <c r="U404" s="108"/>
      <c r="V404" s="108" t="e">
        <f t="shared" si="132"/>
        <v>#DIV/0!</v>
      </c>
      <c r="W404" s="108">
        <f t="shared" si="126"/>
        <v>0</v>
      </c>
      <c r="X404" s="103"/>
      <c r="Y404" s="103"/>
      <c r="Z404" s="40">
        <f t="shared" si="127"/>
        <v>0</v>
      </c>
    </row>
    <row r="405" spans="1:26" ht="16.5" hidden="1" thickTop="1" thickBot="1" x14ac:dyDescent="0.3">
      <c r="A405" s="105">
        <v>1</v>
      </c>
      <c r="B405" s="106" t="s">
        <v>129</v>
      </c>
      <c r="C405" s="106" t="s">
        <v>140</v>
      </c>
      <c r="D405" s="106" t="s">
        <v>289</v>
      </c>
      <c r="E405" s="106" t="s">
        <v>144</v>
      </c>
      <c r="F405" s="106"/>
      <c r="G405" s="106"/>
      <c r="H405" s="106"/>
      <c r="I405" s="106"/>
      <c r="J405" s="106"/>
      <c r="K405" s="107" t="s">
        <v>531</v>
      </c>
      <c r="L405" s="108"/>
      <c r="M405" s="108"/>
      <c r="N405" s="108"/>
      <c r="O405" s="101">
        <f>+L405+M405-N405</f>
        <v>0</v>
      </c>
      <c r="P405" s="108"/>
      <c r="Q405" s="108"/>
      <c r="R405" s="108"/>
      <c r="S405" s="108"/>
      <c r="T405" s="108"/>
      <c r="U405" s="108"/>
      <c r="V405" s="108" t="e">
        <f t="shared" si="132"/>
        <v>#DIV/0!</v>
      </c>
      <c r="W405" s="108">
        <f t="shared" si="126"/>
        <v>0</v>
      </c>
      <c r="X405" s="103"/>
      <c r="Y405" s="103"/>
      <c r="Z405" s="40">
        <f t="shared" si="127"/>
        <v>0</v>
      </c>
    </row>
    <row r="406" spans="1:26" ht="16.5" hidden="1" thickTop="1" thickBot="1" x14ac:dyDescent="0.3">
      <c r="A406" s="105">
        <v>1</v>
      </c>
      <c r="B406" s="106" t="s">
        <v>129</v>
      </c>
      <c r="C406" s="106" t="s">
        <v>140</v>
      </c>
      <c r="D406" s="106" t="s">
        <v>289</v>
      </c>
      <c r="E406" s="106" t="s">
        <v>218</v>
      </c>
      <c r="F406" s="106"/>
      <c r="G406" s="106"/>
      <c r="H406" s="106"/>
      <c r="I406" s="106"/>
      <c r="J406" s="106"/>
      <c r="K406" s="107" t="s">
        <v>532</v>
      </c>
      <c r="L406" s="108"/>
      <c r="M406" s="108"/>
      <c r="N406" s="108"/>
      <c r="O406" s="101">
        <f>+L406+M406-N406</f>
        <v>0</v>
      </c>
      <c r="P406" s="108"/>
      <c r="Q406" s="108"/>
      <c r="R406" s="108"/>
      <c r="S406" s="108"/>
      <c r="T406" s="108"/>
      <c r="U406" s="108"/>
      <c r="V406" s="108" t="e">
        <f t="shared" si="132"/>
        <v>#DIV/0!</v>
      </c>
      <c r="W406" s="108">
        <f t="shared" si="126"/>
        <v>0</v>
      </c>
      <c r="X406" s="103"/>
      <c r="Y406" s="103"/>
      <c r="Z406" s="40">
        <f t="shared" si="127"/>
        <v>0</v>
      </c>
    </row>
    <row r="407" spans="1:26" ht="16.5" hidden="1" thickTop="1" thickBot="1" x14ac:dyDescent="0.3">
      <c r="A407" s="105">
        <v>1</v>
      </c>
      <c r="B407" s="106" t="s">
        <v>129</v>
      </c>
      <c r="C407" s="106" t="s">
        <v>140</v>
      </c>
      <c r="D407" s="106" t="s">
        <v>289</v>
      </c>
      <c r="E407" s="106" t="s">
        <v>226</v>
      </c>
      <c r="F407" s="106"/>
      <c r="G407" s="106"/>
      <c r="H407" s="106"/>
      <c r="I407" s="106"/>
      <c r="J407" s="106"/>
      <c r="K407" s="107" t="s">
        <v>533</v>
      </c>
      <c r="L407" s="108"/>
      <c r="M407" s="108"/>
      <c r="N407" s="108"/>
      <c r="O407" s="101">
        <f>+L407+M407-N407</f>
        <v>0</v>
      </c>
      <c r="P407" s="108"/>
      <c r="Q407" s="108"/>
      <c r="R407" s="108"/>
      <c r="S407" s="108"/>
      <c r="T407" s="108"/>
      <c r="U407" s="108"/>
      <c r="V407" s="108" t="e">
        <f t="shared" si="132"/>
        <v>#DIV/0!</v>
      </c>
      <c r="W407" s="108">
        <f t="shared" ref="W407:W470" si="149">SUBTOTAL(9,P407:S407)</f>
        <v>0</v>
      </c>
      <c r="X407" s="103"/>
      <c r="Y407" s="103"/>
      <c r="Z407" s="40">
        <f t="shared" ref="Z407:Z470" si="150">W407-O407</f>
        <v>0</v>
      </c>
    </row>
    <row r="408" spans="1:26" ht="16.5" hidden="1" thickTop="1" thickBot="1" x14ac:dyDescent="0.3">
      <c r="A408" s="105">
        <v>1</v>
      </c>
      <c r="B408" s="106" t="s">
        <v>129</v>
      </c>
      <c r="C408" s="106" t="s">
        <v>140</v>
      </c>
      <c r="D408" s="106" t="s">
        <v>289</v>
      </c>
      <c r="E408" s="106" t="s">
        <v>156</v>
      </c>
      <c r="F408" s="106"/>
      <c r="G408" s="106"/>
      <c r="H408" s="106"/>
      <c r="I408" s="106"/>
      <c r="J408" s="106"/>
      <c r="K408" s="107" t="s">
        <v>534</v>
      </c>
      <c r="L408" s="108"/>
      <c r="M408" s="108"/>
      <c r="N408" s="108"/>
      <c r="O408" s="101">
        <f>+L408+M408-N408</f>
        <v>0</v>
      </c>
      <c r="P408" s="108"/>
      <c r="Q408" s="108"/>
      <c r="R408" s="108"/>
      <c r="S408" s="108"/>
      <c r="T408" s="108"/>
      <c r="U408" s="108"/>
      <c r="V408" s="108" t="e">
        <f t="shared" si="132"/>
        <v>#DIV/0!</v>
      </c>
      <c r="W408" s="108">
        <f t="shared" si="149"/>
        <v>0</v>
      </c>
      <c r="X408" s="103"/>
      <c r="Y408" s="103"/>
      <c r="Z408" s="40">
        <f t="shared" si="150"/>
        <v>0</v>
      </c>
    </row>
    <row r="409" spans="1:26" ht="16.5" hidden="1" thickTop="1" thickBot="1" x14ac:dyDescent="0.3">
      <c r="A409" s="66">
        <v>1</v>
      </c>
      <c r="B409" s="67" t="s">
        <v>129</v>
      </c>
      <c r="C409" s="67" t="s">
        <v>140</v>
      </c>
      <c r="D409" s="67" t="s">
        <v>294</v>
      </c>
      <c r="E409" s="67"/>
      <c r="F409" s="67"/>
      <c r="G409" s="67"/>
      <c r="H409" s="68"/>
      <c r="I409" s="68"/>
      <c r="J409" s="68"/>
      <c r="K409" s="69" t="s">
        <v>535</v>
      </c>
      <c r="L409" s="70">
        <f>+L410+L411</f>
        <v>0</v>
      </c>
      <c r="M409" s="70">
        <f t="shared" ref="M409:U409" si="151">+M410+M411</f>
        <v>0</v>
      </c>
      <c r="N409" s="70">
        <f t="shared" si="151"/>
        <v>0</v>
      </c>
      <c r="O409" s="70">
        <f t="shared" si="151"/>
        <v>0</v>
      </c>
      <c r="P409" s="70">
        <f t="shared" si="151"/>
        <v>0</v>
      </c>
      <c r="Q409" s="70">
        <f t="shared" si="151"/>
        <v>0</v>
      </c>
      <c r="R409" s="70">
        <f t="shared" si="151"/>
        <v>0</v>
      </c>
      <c r="S409" s="70">
        <f t="shared" si="151"/>
        <v>0</v>
      </c>
      <c r="T409" s="70">
        <f t="shared" si="151"/>
        <v>0</v>
      </c>
      <c r="U409" s="101">
        <f t="shared" si="151"/>
        <v>0</v>
      </c>
      <c r="V409" s="71" t="e">
        <f t="shared" si="132"/>
        <v>#DIV/0!</v>
      </c>
      <c r="W409" s="70">
        <f t="shared" si="149"/>
        <v>0</v>
      </c>
      <c r="X409" s="72"/>
      <c r="Y409" s="72"/>
      <c r="Z409" s="73">
        <f t="shared" si="150"/>
        <v>0</v>
      </c>
    </row>
    <row r="410" spans="1:26" ht="16.5" hidden="1" thickTop="1" thickBot="1" x14ac:dyDescent="0.3">
      <c r="A410" s="74">
        <v>1</v>
      </c>
      <c r="B410" s="75" t="s">
        <v>129</v>
      </c>
      <c r="C410" s="75" t="s">
        <v>140</v>
      </c>
      <c r="D410" s="75" t="s">
        <v>294</v>
      </c>
      <c r="E410" s="75" t="s">
        <v>133</v>
      </c>
      <c r="F410" s="75"/>
      <c r="G410" s="75"/>
      <c r="H410" s="76"/>
      <c r="I410" s="76"/>
      <c r="J410" s="76"/>
      <c r="K410" s="77" t="s">
        <v>536</v>
      </c>
      <c r="L410" s="78"/>
      <c r="M410" s="78"/>
      <c r="N410" s="78"/>
      <c r="O410" s="78">
        <f>+L410+M410-N410</f>
        <v>0</v>
      </c>
      <c r="P410" s="78"/>
      <c r="Q410" s="78"/>
      <c r="R410" s="78"/>
      <c r="S410" s="78"/>
      <c r="T410" s="78"/>
      <c r="U410" s="101"/>
      <c r="V410" s="79" t="e">
        <f t="shared" si="132"/>
        <v>#DIV/0!</v>
      </c>
      <c r="W410" s="78">
        <f t="shared" si="149"/>
        <v>0</v>
      </c>
      <c r="X410" s="80"/>
      <c r="Y410" s="80"/>
      <c r="Z410" s="81">
        <f t="shared" si="150"/>
        <v>0</v>
      </c>
    </row>
    <row r="411" spans="1:26" ht="16.5" hidden="1" thickTop="1" thickBot="1" x14ac:dyDescent="0.3">
      <c r="A411" s="74">
        <v>1</v>
      </c>
      <c r="B411" s="75" t="s">
        <v>129</v>
      </c>
      <c r="C411" s="75" t="s">
        <v>140</v>
      </c>
      <c r="D411" s="75" t="s">
        <v>294</v>
      </c>
      <c r="E411" s="75" t="s">
        <v>144</v>
      </c>
      <c r="F411" s="75"/>
      <c r="G411" s="75"/>
      <c r="H411" s="76"/>
      <c r="I411" s="76"/>
      <c r="J411" s="76"/>
      <c r="K411" s="77" t="s">
        <v>537</v>
      </c>
      <c r="L411" s="78"/>
      <c r="M411" s="78"/>
      <c r="N411" s="78"/>
      <c r="O411" s="78">
        <f>+L411+M411-N411</f>
        <v>0</v>
      </c>
      <c r="P411" s="78"/>
      <c r="Q411" s="78"/>
      <c r="R411" s="78"/>
      <c r="S411" s="78"/>
      <c r="T411" s="78"/>
      <c r="U411" s="101"/>
      <c r="V411" s="79" t="e">
        <f t="shared" si="132"/>
        <v>#DIV/0!</v>
      </c>
      <c r="W411" s="78">
        <f t="shared" si="149"/>
        <v>0</v>
      </c>
      <c r="X411" s="80"/>
      <c r="Y411" s="80"/>
      <c r="Z411" s="81">
        <f t="shared" si="150"/>
        <v>0</v>
      </c>
    </row>
    <row r="412" spans="1:26" ht="16.5" hidden="1" thickTop="1" thickBot="1" x14ac:dyDescent="0.3">
      <c r="A412" s="82">
        <v>1</v>
      </c>
      <c r="B412" s="83" t="s">
        <v>129</v>
      </c>
      <c r="C412" s="83" t="s">
        <v>140</v>
      </c>
      <c r="D412" s="83" t="s">
        <v>294</v>
      </c>
      <c r="E412" s="83" t="s">
        <v>144</v>
      </c>
      <c r="F412" s="83" t="s">
        <v>133</v>
      </c>
      <c r="G412" s="83"/>
      <c r="H412" s="83"/>
      <c r="I412" s="83"/>
      <c r="J412" s="83"/>
      <c r="K412" s="124" t="s">
        <v>538</v>
      </c>
      <c r="L412" s="125">
        <f>SUM(L413:L444)</f>
        <v>0</v>
      </c>
      <c r="M412" s="125">
        <f t="shared" ref="M412:U412" si="152">SUM(M413:M444)</f>
        <v>0</v>
      </c>
      <c r="N412" s="125">
        <f t="shared" si="152"/>
        <v>0</v>
      </c>
      <c r="O412" s="125">
        <f t="shared" si="152"/>
        <v>0</v>
      </c>
      <c r="P412" s="125">
        <f t="shared" si="152"/>
        <v>0</v>
      </c>
      <c r="Q412" s="125">
        <f t="shared" si="152"/>
        <v>0</v>
      </c>
      <c r="R412" s="125">
        <f t="shared" si="152"/>
        <v>0</v>
      </c>
      <c r="S412" s="125">
        <f t="shared" si="152"/>
        <v>0</v>
      </c>
      <c r="T412" s="125">
        <f t="shared" si="152"/>
        <v>0</v>
      </c>
      <c r="U412" s="108">
        <f t="shared" si="152"/>
        <v>0</v>
      </c>
      <c r="V412" s="125" t="e">
        <f t="shared" si="132"/>
        <v>#DIV/0!</v>
      </c>
      <c r="W412" s="125">
        <f t="shared" si="149"/>
        <v>0</v>
      </c>
      <c r="X412" s="88"/>
      <c r="Y412" s="88"/>
      <c r="Z412" s="126">
        <f t="shared" si="150"/>
        <v>0</v>
      </c>
    </row>
    <row r="413" spans="1:26" ht="24" hidden="1" thickTop="1" thickBot="1" x14ac:dyDescent="0.3">
      <c r="A413" s="105">
        <v>1</v>
      </c>
      <c r="B413" s="106" t="s">
        <v>129</v>
      </c>
      <c r="C413" s="106" t="s">
        <v>140</v>
      </c>
      <c r="D413" s="106" t="s">
        <v>294</v>
      </c>
      <c r="E413" s="106" t="s">
        <v>144</v>
      </c>
      <c r="F413" s="106" t="s">
        <v>133</v>
      </c>
      <c r="G413" s="106" t="s">
        <v>133</v>
      </c>
      <c r="H413" s="106"/>
      <c r="I413" s="106"/>
      <c r="J413" s="106"/>
      <c r="K413" s="107" t="s">
        <v>539</v>
      </c>
      <c r="L413" s="108"/>
      <c r="M413" s="108"/>
      <c r="N413" s="108"/>
      <c r="O413" s="101">
        <f t="shared" ref="O413:O444" si="153">+L413+M413-N413</f>
        <v>0</v>
      </c>
      <c r="P413" s="108"/>
      <c r="Q413" s="108"/>
      <c r="R413" s="108"/>
      <c r="S413" s="108"/>
      <c r="T413" s="108"/>
      <c r="U413" s="108"/>
      <c r="V413" s="108" t="e">
        <f t="shared" si="132"/>
        <v>#DIV/0!</v>
      </c>
      <c r="W413" s="108">
        <f t="shared" si="149"/>
        <v>0</v>
      </c>
      <c r="X413" s="103"/>
      <c r="Y413" s="103"/>
      <c r="Z413" s="40">
        <f t="shared" si="150"/>
        <v>0</v>
      </c>
    </row>
    <row r="414" spans="1:26" ht="24" hidden="1" thickTop="1" thickBot="1" x14ac:dyDescent="0.3">
      <c r="A414" s="105">
        <v>1</v>
      </c>
      <c r="B414" s="106" t="s">
        <v>129</v>
      </c>
      <c r="C414" s="106" t="s">
        <v>140</v>
      </c>
      <c r="D414" s="106" t="s">
        <v>294</v>
      </c>
      <c r="E414" s="106" t="s">
        <v>144</v>
      </c>
      <c r="F414" s="106" t="s">
        <v>133</v>
      </c>
      <c r="G414" s="106" t="s">
        <v>144</v>
      </c>
      <c r="H414" s="106"/>
      <c r="I414" s="106"/>
      <c r="J414" s="106"/>
      <c r="K414" s="107" t="s">
        <v>540</v>
      </c>
      <c r="L414" s="108"/>
      <c r="M414" s="108"/>
      <c r="N414" s="108"/>
      <c r="O414" s="101">
        <f t="shared" si="153"/>
        <v>0</v>
      </c>
      <c r="P414" s="108"/>
      <c r="Q414" s="108"/>
      <c r="R414" s="108"/>
      <c r="S414" s="108"/>
      <c r="T414" s="108"/>
      <c r="U414" s="108"/>
      <c r="V414" s="108" t="e">
        <f t="shared" si="132"/>
        <v>#DIV/0!</v>
      </c>
      <c r="W414" s="108">
        <f t="shared" si="149"/>
        <v>0</v>
      </c>
      <c r="X414" s="103"/>
      <c r="Y414" s="103"/>
      <c r="Z414" s="40">
        <f t="shared" si="150"/>
        <v>0</v>
      </c>
    </row>
    <row r="415" spans="1:26" ht="24" hidden="1" thickTop="1" thickBot="1" x14ac:dyDescent="0.3">
      <c r="A415" s="105">
        <v>1</v>
      </c>
      <c r="B415" s="106" t="s">
        <v>129</v>
      </c>
      <c r="C415" s="106" t="s">
        <v>140</v>
      </c>
      <c r="D415" s="106" t="s">
        <v>294</v>
      </c>
      <c r="E415" s="106" t="s">
        <v>144</v>
      </c>
      <c r="F415" s="106" t="s">
        <v>133</v>
      </c>
      <c r="G415" s="106" t="s">
        <v>218</v>
      </c>
      <c r="H415" s="106"/>
      <c r="I415" s="106"/>
      <c r="J415" s="106"/>
      <c r="K415" s="107" t="s">
        <v>541</v>
      </c>
      <c r="L415" s="108"/>
      <c r="M415" s="108"/>
      <c r="N415" s="108"/>
      <c r="O415" s="101">
        <f t="shared" si="153"/>
        <v>0</v>
      </c>
      <c r="P415" s="108"/>
      <c r="Q415" s="108"/>
      <c r="R415" s="108"/>
      <c r="S415" s="108"/>
      <c r="T415" s="108"/>
      <c r="U415" s="108"/>
      <c r="V415" s="108" t="e">
        <f t="shared" si="132"/>
        <v>#DIV/0!</v>
      </c>
      <c r="W415" s="108">
        <f t="shared" si="149"/>
        <v>0</v>
      </c>
      <c r="X415" s="103"/>
      <c r="Y415" s="103"/>
      <c r="Z415" s="40">
        <f t="shared" si="150"/>
        <v>0</v>
      </c>
    </row>
    <row r="416" spans="1:26" ht="35.25" hidden="1" thickTop="1" thickBot="1" x14ac:dyDescent="0.3">
      <c r="A416" s="105">
        <v>1</v>
      </c>
      <c r="B416" s="106" t="s">
        <v>129</v>
      </c>
      <c r="C416" s="106" t="s">
        <v>140</v>
      </c>
      <c r="D416" s="106" t="s">
        <v>294</v>
      </c>
      <c r="E416" s="106" t="s">
        <v>144</v>
      </c>
      <c r="F416" s="106" t="s">
        <v>133</v>
      </c>
      <c r="G416" s="106" t="s">
        <v>226</v>
      </c>
      <c r="H416" s="106"/>
      <c r="I416" s="106"/>
      <c r="J416" s="106"/>
      <c r="K416" s="107" t="s">
        <v>542</v>
      </c>
      <c r="L416" s="108"/>
      <c r="M416" s="108"/>
      <c r="N416" s="108"/>
      <c r="O416" s="101">
        <f t="shared" si="153"/>
        <v>0</v>
      </c>
      <c r="P416" s="108"/>
      <c r="Q416" s="108"/>
      <c r="R416" s="108"/>
      <c r="S416" s="108"/>
      <c r="T416" s="108"/>
      <c r="U416" s="108"/>
      <c r="V416" s="108" t="e">
        <f t="shared" si="132"/>
        <v>#DIV/0!</v>
      </c>
      <c r="W416" s="108">
        <f t="shared" si="149"/>
        <v>0</v>
      </c>
      <c r="X416" s="103"/>
      <c r="Y416" s="103"/>
      <c r="Z416" s="40">
        <f t="shared" si="150"/>
        <v>0</v>
      </c>
    </row>
    <row r="417" spans="1:26" ht="35.25" hidden="1" thickTop="1" thickBot="1" x14ac:dyDescent="0.3">
      <c r="A417" s="105">
        <v>1</v>
      </c>
      <c r="B417" s="106" t="s">
        <v>129</v>
      </c>
      <c r="C417" s="106" t="s">
        <v>140</v>
      </c>
      <c r="D417" s="106" t="s">
        <v>294</v>
      </c>
      <c r="E417" s="106" t="s">
        <v>144</v>
      </c>
      <c r="F417" s="106" t="s">
        <v>133</v>
      </c>
      <c r="G417" s="106" t="s">
        <v>156</v>
      </c>
      <c r="H417" s="106"/>
      <c r="I417" s="106"/>
      <c r="J417" s="106"/>
      <c r="K417" s="107" t="s">
        <v>543</v>
      </c>
      <c r="L417" s="108"/>
      <c r="M417" s="108"/>
      <c r="N417" s="108"/>
      <c r="O417" s="101">
        <f t="shared" si="153"/>
        <v>0</v>
      </c>
      <c r="P417" s="108"/>
      <c r="Q417" s="108"/>
      <c r="R417" s="108"/>
      <c r="S417" s="108"/>
      <c r="T417" s="108"/>
      <c r="U417" s="108"/>
      <c r="V417" s="108" t="e">
        <f t="shared" si="132"/>
        <v>#DIV/0!</v>
      </c>
      <c r="W417" s="108">
        <f t="shared" si="149"/>
        <v>0</v>
      </c>
      <c r="X417" s="103"/>
      <c r="Y417" s="103"/>
      <c r="Z417" s="40">
        <f t="shared" si="150"/>
        <v>0</v>
      </c>
    </row>
    <row r="418" spans="1:26" ht="24" hidden="1" thickTop="1" thickBot="1" x14ac:dyDescent="0.3">
      <c r="A418" s="105">
        <v>1</v>
      </c>
      <c r="B418" s="106" t="s">
        <v>129</v>
      </c>
      <c r="C418" s="106" t="s">
        <v>140</v>
      </c>
      <c r="D418" s="106" t="s">
        <v>294</v>
      </c>
      <c r="E418" s="106" t="s">
        <v>144</v>
      </c>
      <c r="F418" s="106" t="s">
        <v>133</v>
      </c>
      <c r="G418" s="106" t="s">
        <v>274</v>
      </c>
      <c r="H418" s="106"/>
      <c r="I418" s="106"/>
      <c r="J418" s="106"/>
      <c r="K418" s="107" t="s">
        <v>544</v>
      </c>
      <c r="L418" s="108"/>
      <c r="M418" s="108"/>
      <c r="N418" s="108"/>
      <c r="O418" s="101">
        <f t="shared" si="153"/>
        <v>0</v>
      </c>
      <c r="P418" s="108"/>
      <c r="Q418" s="108"/>
      <c r="R418" s="108"/>
      <c r="S418" s="108"/>
      <c r="T418" s="108"/>
      <c r="U418" s="108"/>
      <c r="V418" s="108" t="e">
        <f t="shared" si="132"/>
        <v>#DIV/0!</v>
      </c>
      <c r="W418" s="108">
        <f t="shared" si="149"/>
        <v>0</v>
      </c>
      <c r="X418" s="103"/>
      <c r="Y418" s="103"/>
      <c r="Z418" s="40">
        <f t="shared" si="150"/>
        <v>0</v>
      </c>
    </row>
    <row r="419" spans="1:26" ht="24" hidden="1" thickTop="1" thickBot="1" x14ac:dyDescent="0.3">
      <c r="A419" s="105">
        <v>1</v>
      </c>
      <c r="B419" s="106" t="s">
        <v>129</v>
      </c>
      <c r="C419" s="106" t="s">
        <v>140</v>
      </c>
      <c r="D419" s="106" t="s">
        <v>294</v>
      </c>
      <c r="E419" s="106" t="s">
        <v>144</v>
      </c>
      <c r="F419" s="106" t="s">
        <v>133</v>
      </c>
      <c r="G419" s="106" t="s">
        <v>279</v>
      </c>
      <c r="H419" s="106"/>
      <c r="I419" s="106"/>
      <c r="J419" s="106"/>
      <c r="K419" s="107" t="s">
        <v>545</v>
      </c>
      <c r="L419" s="108"/>
      <c r="M419" s="108"/>
      <c r="N419" s="108"/>
      <c r="O419" s="101">
        <f t="shared" si="153"/>
        <v>0</v>
      </c>
      <c r="P419" s="108"/>
      <c r="Q419" s="108"/>
      <c r="R419" s="108"/>
      <c r="S419" s="108"/>
      <c r="T419" s="108"/>
      <c r="U419" s="108"/>
      <c r="V419" s="108" t="e">
        <f t="shared" si="132"/>
        <v>#DIV/0!</v>
      </c>
      <c r="W419" s="108">
        <f t="shared" si="149"/>
        <v>0</v>
      </c>
      <c r="X419" s="103"/>
      <c r="Y419" s="103"/>
      <c r="Z419" s="40">
        <f t="shared" si="150"/>
        <v>0</v>
      </c>
    </row>
    <row r="420" spans="1:26" ht="24" hidden="1" thickTop="1" thickBot="1" x14ac:dyDescent="0.3">
      <c r="A420" s="105">
        <v>1</v>
      </c>
      <c r="B420" s="106" t="s">
        <v>129</v>
      </c>
      <c r="C420" s="106" t="s">
        <v>140</v>
      </c>
      <c r="D420" s="106" t="s">
        <v>294</v>
      </c>
      <c r="E420" s="106" t="s">
        <v>144</v>
      </c>
      <c r="F420" s="106" t="s">
        <v>133</v>
      </c>
      <c r="G420" s="106" t="s">
        <v>284</v>
      </c>
      <c r="H420" s="106"/>
      <c r="I420" s="106"/>
      <c r="J420" s="106"/>
      <c r="K420" s="107" t="s">
        <v>546</v>
      </c>
      <c r="L420" s="108"/>
      <c r="M420" s="108"/>
      <c r="N420" s="108"/>
      <c r="O420" s="101">
        <f t="shared" si="153"/>
        <v>0</v>
      </c>
      <c r="P420" s="108"/>
      <c r="Q420" s="108"/>
      <c r="R420" s="108"/>
      <c r="S420" s="108"/>
      <c r="T420" s="108"/>
      <c r="U420" s="108"/>
      <c r="V420" s="108" t="e">
        <f t="shared" si="132"/>
        <v>#DIV/0!</v>
      </c>
      <c r="W420" s="108">
        <f t="shared" si="149"/>
        <v>0</v>
      </c>
      <c r="X420" s="103"/>
      <c r="Y420" s="103"/>
      <c r="Z420" s="40">
        <f t="shared" si="150"/>
        <v>0</v>
      </c>
    </row>
    <row r="421" spans="1:26" ht="24" hidden="1" thickTop="1" thickBot="1" x14ac:dyDescent="0.3">
      <c r="A421" s="105">
        <v>1</v>
      </c>
      <c r="B421" s="106" t="s">
        <v>129</v>
      </c>
      <c r="C421" s="106" t="s">
        <v>140</v>
      </c>
      <c r="D421" s="106" t="s">
        <v>294</v>
      </c>
      <c r="E421" s="106" t="s">
        <v>144</v>
      </c>
      <c r="F421" s="106" t="s">
        <v>133</v>
      </c>
      <c r="G421" s="106" t="s">
        <v>289</v>
      </c>
      <c r="H421" s="106"/>
      <c r="I421" s="106"/>
      <c r="J421" s="106"/>
      <c r="K421" s="107" t="s">
        <v>547</v>
      </c>
      <c r="L421" s="108"/>
      <c r="M421" s="108"/>
      <c r="N421" s="108"/>
      <c r="O421" s="101">
        <f t="shared" si="153"/>
        <v>0</v>
      </c>
      <c r="P421" s="108"/>
      <c r="Q421" s="108"/>
      <c r="R421" s="108"/>
      <c r="S421" s="108"/>
      <c r="T421" s="108"/>
      <c r="U421" s="108"/>
      <c r="V421" s="108" t="e">
        <f t="shared" si="132"/>
        <v>#DIV/0!</v>
      </c>
      <c r="W421" s="108">
        <f t="shared" si="149"/>
        <v>0</v>
      </c>
      <c r="X421" s="103"/>
      <c r="Y421" s="103"/>
      <c r="Z421" s="40">
        <f t="shared" si="150"/>
        <v>0</v>
      </c>
    </row>
    <row r="422" spans="1:26" ht="24" hidden="1" thickTop="1" thickBot="1" x14ac:dyDescent="0.3">
      <c r="A422" s="105">
        <v>1</v>
      </c>
      <c r="B422" s="106" t="s">
        <v>129</v>
      </c>
      <c r="C422" s="106" t="s">
        <v>140</v>
      </c>
      <c r="D422" s="106" t="s">
        <v>294</v>
      </c>
      <c r="E422" s="106" t="s">
        <v>144</v>
      </c>
      <c r="F422" s="106" t="s">
        <v>133</v>
      </c>
      <c r="G422" s="106" t="s">
        <v>294</v>
      </c>
      <c r="H422" s="106"/>
      <c r="I422" s="106"/>
      <c r="J422" s="106"/>
      <c r="K422" s="107" t="s">
        <v>548</v>
      </c>
      <c r="L422" s="108"/>
      <c r="M422" s="108"/>
      <c r="N422" s="108"/>
      <c r="O422" s="101">
        <f t="shared" si="153"/>
        <v>0</v>
      </c>
      <c r="P422" s="108"/>
      <c r="Q422" s="108"/>
      <c r="R422" s="108"/>
      <c r="S422" s="108"/>
      <c r="T422" s="108"/>
      <c r="U422" s="108"/>
      <c r="V422" s="108" t="e">
        <f t="shared" si="132"/>
        <v>#DIV/0!</v>
      </c>
      <c r="W422" s="108">
        <f t="shared" si="149"/>
        <v>0</v>
      </c>
      <c r="X422" s="103"/>
      <c r="Y422" s="103"/>
      <c r="Z422" s="40">
        <f t="shared" si="150"/>
        <v>0</v>
      </c>
    </row>
    <row r="423" spans="1:26" ht="24" hidden="1" thickTop="1" thickBot="1" x14ac:dyDescent="0.3">
      <c r="A423" s="105">
        <v>1</v>
      </c>
      <c r="B423" s="106" t="s">
        <v>129</v>
      </c>
      <c r="C423" s="106" t="s">
        <v>140</v>
      </c>
      <c r="D423" s="106" t="s">
        <v>294</v>
      </c>
      <c r="E423" s="106" t="s">
        <v>144</v>
      </c>
      <c r="F423" s="106" t="s">
        <v>133</v>
      </c>
      <c r="G423" s="106" t="s">
        <v>443</v>
      </c>
      <c r="H423" s="106"/>
      <c r="I423" s="106"/>
      <c r="J423" s="106"/>
      <c r="K423" s="107" t="s">
        <v>549</v>
      </c>
      <c r="L423" s="108"/>
      <c r="M423" s="108"/>
      <c r="N423" s="108"/>
      <c r="O423" s="101">
        <f t="shared" si="153"/>
        <v>0</v>
      </c>
      <c r="P423" s="108"/>
      <c r="Q423" s="108"/>
      <c r="R423" s="108"/>
      <c r="S423" s="108"/>
      <c r="T423" s="108"/>
      <c r="U423" s="108"/>
      <c r="V423" s="108" t="e">
        <f t="shared" si="132"/>
        <v>#DIV/0!</v>
      </c>
      <c r="W423" s="108">
        <f t="shared" si="149"/>
        <v>0</v>
      </c>
      <c r="X423" s="103"/>
      <c r="Y423" s="103"/>
      <c r="Z423" s="40">
        <f t="shared" si="150"/>
        <v>0</v>
      </c>
    </row>
    <row r="424" spans="1:26" ht="24" hidden="1" thickTop="1" thickBot="1" x14ac:dyDescent="0.3">
      <c r="A424" s="105">
        <v>1</v>
      </c>
      <c r="B424" s="106" t="s">
        <v>129</v>
      </c>
      <c r="C424" s="106" t="s">
        <v>140</v>
      </c>
      <c r="D424" s="106" t="s">
        <v>294</v>
      </c>
      <c r="E424" s="106" t="s">
        <v>144</v>
      </c>
      <c r="F424" s="106" t="s">
        <v>133</v>
      </c>
      <c r="G424" s="106" t="s">
        <v>445</v>
      </c>
      <c r="H424" s="106"/>
      <c r="I424" s="106"/>
      <c r="J424" s="106"/>
      <c r="K424" s="107" t="s">
        <v>550</v>
      </c>
      <c r="L424" s="108"/>
      <c r="M424" s="108"/>
      <c r="N424" s="108"/>
      <c r="O424" s="101">
        <f t="shared" si="153"/>
        <v>0</v>
      </c>
      <c r="P424" s="108"/>
      <c r="Q424" s="108"/>
      <c r="R424" s="108"/>
      <c r="S424" s="108"/>
      <c r="T424" s="108"/>
      <c r="U424" s="108"/>
      <c r="V424" s="108" t="e">
        <f t="shared" si="132"/>
        <v>#DIV/0!</v>
      </c>
      <c r="W424" s="108">
        <f t="shared" si="149"/>
        <v>0</v>
      </c>
      <c r="X424" s="103"/>
      <c r="Y424" s="103"/>
      <c r="Z424" s="40">
        <f t="shared" si="150"/>
        <v>0</v>
      </c>
    </row>
    <row r="425" spans="1:26" ht="24" hidden="1" thickTop="1" thickBot="1" x14ac:dyDescent="0.3">
      <c r="A425" s="105">
        <v>1</v>
      </c>
      <c r="B425" s="106" t="s">
        <v>129</v>
      </c>
      <c r="C425" s="106" t="s">
        <v>140</v>
      </c>
      <c r="D425" s="106" t="s">
        <v>294</v>
      </c>
      <c r="E425" s="106" t="s">
        <v>144</v>
      </c>
      <c r="F425" s="106" t="s">
        <v>133</v>
      </c>
      <c r="G425" s="106" t="s">
        <v>235</v>
      </c>
      <c r="H425" s="106"/>
      <c r="I425" s="106"/>
      <c r="J425" s="106"/>
      <c r="K425" s="107" t="s">
        <v>551</v>
      </c>
      <c r="L425" s="108"/>
      <c r="M425" s="108"/>
      <c r="N425" s="108"/>
      <c r="O425" s="101">
        <f t="shared" si="153"/>
        <v>0</v>
      </c>
      <c r="P425" s="108"/>
      <c r="Q425" s="108"/>
      <c r="R425" s="108"/>
      <c r="S425" s="108"/>
      <c r="T425" s="108"/>
      <c r="U425" s="108"/>
      <c r="V425" s="108" t="e">
        <f t="shared" si="132"/>
        <v>#DIV/0!</v>
      </c>
      <c r="W425" s="108">
        <f t="shared" si="149"/>
        <v>0</v>
      </c>
      <c r="X425" s="103"/>
      <c r="Y425" s="103"/>
      <c r="Z425" s="40">
        <f t="shared" si="150"/>
        <v>0</v>
      </c>
    </row>
    <row r="426" spans="1:26" ht="35.25" hidden="1" thickTop="1" thickBot="1" x14ac:dyDescent="0.3">
      <c r="A426" s="105">
        <v>1</v>
      </c>
      <c r="B426" s="106" t="s">
        <v>129</v>
      </c>
      <c r="C426" s="106" t="s">
        <v>140</v>
      </c>
      <c r="D426" s="106" t="s">
        <v>294</v>
      </c>
      <c r="E426" s="106" t="s">
        <v>144</v>
      </c>
      <c r="F426" s="106" t="s">
        <v>133</v>
      </c>
      <c r="G426" s="106" t="s">
        <v>307</v>
      </c>
      <c r="H426" s="106"/>
      <c r="I426" s="106"/>
      <c r="J426" s="106"/>
      <c r="K426" s="107" t="s">
        <v>552</v>
      </c>
      <c r="L426" s="108"/>
      <c r="M426" s="108"/>
      <c r="N426" s="108"/>
      <c r="O426" s="101">
        <f t="shared" si="153"/>
        <v>0</v>
      </c>
      <c r="P426" s="108"/>
      <c r="Q426" s="108"/>
      <c r="R426" s="108"/>
      <c r="S426" s="108"/>
      <c r="T426" s="108"/>
      <c r="U426" s="108"/>
      <c r="V426" s="108" t="e">
        <f t="shared" ref="V426:V489" si="154">U426/T426</f>
        <v>#DIV/0!</v>
      </c>
      <c r="W426" s="108">
        <f t="shared" si="149"/>
        <v>0</v>
      </c>
      <c r="X426" s="103"/>
      <c r="Y426" s="103"/>
      <c r="Z426" s="40">
        <f t="shared" si="150"/>
        <v>0</v>
      </c>
    </row>
    <row r="427" spans="1:26" ht="24" hidden="1" thickTop="1" thickBot="1" x14ac:dyDescent="0.3">
      <c r="A427" s="105">
        <v>1</v>
      </c>
      <c r="B427" s="106" t="s">
        <v>129</v>
      </c>
      <c r="C427" s="106" t="s">
        <v>140</v>
      </c>
      <c r="D427" s="106" t="s">
        <v>294</v>
      </c>
      <c r="E427" s="106" t="s">
        <v>144</v>
      </c>
      <c r="F427" s="106" t="s">
        <v>133</v>
      </c>
      <c r="G427" s="106" t="s">
        <v>449</v>
      </c>
      <c r="H427" s="106"/>
      <c r="I427" s="106"/>
      <c r="J427" s="106"/>
      <c r="K427" s="107" t="s">
        <v>553</v>
      </c>
      <c r="L427" s="108"/>
      <c r="M427" s="108"/>
      <c r="N427" s="108"/>
      <c r="O427" s="101">
        <f t="shared" si="153"/>
        <v>0</v>
      </c>
      <c r="P427" s="108"/>
      <c r="Q427" s="108"/>
      <c r="R427" s="108"/>
      <c r="S427" s="108"/>
      <c r="T427" s="108"/>
      <c r="U427" s="108"/>
      <c r="V427" s="108" t="e">
        <f t="shared" si="154"/>
        <v>#DIV/0!</v>
      </c>
      <c r="W427" s="108">
        <f t="shared" si="149"/>
        <v>0</v>
      </c>
      <c r="X427" s="103"/>
      <c r="Y427" s="103"/>
      <c r="Z427" s="40">
        <f t="shared" si="150"/>
        <v>0</v>
      </c>
    </row>
    <row r="428" spans="1:26" ht="24" hidden="1" thickTop="1" thickBot="1" x14ac:dyDescent="0.3">
      <c r="A428" s="105">
        <v>1</v>
      </c>
      <c r="B428" s="106" t="s">
        <v>129</v>
      </c>
      <c r="C428" s="106" t="s">
        <v>140</v>
      </c>
      <c r="D428" s="106" t="s">
        <v>294</v>
      </c>
      <c r="E428" s="106" t="s">
        <v>144</v>
      </c>
      <c r="F428" s="106" t="s">
        <v>133</v>
      </c>
      <c r="G428" s="106" t="s">
        <v>451</v>
      </c>
      <c r="H428" s="106"/>
      <c r="I428" s="106"/>
      <c r="J428" s="106"/>
      <c r="K428" s="107" t="s">
        <v>554</v>
      </c>
      <c r="L428" s="108"/>
      <c r="M428" s="108"/>
      <c r="N428" s="108"/>
      <c r="O428" s="101">
        <f t="shared" si="153"/>
        <v>0</v>
      </c>
      <c r="P428" s="108"/>
      <c r="Q428" s="108"/>
      <c r="R428" s="108"/>
      <c r="S428" s="108"/>
      <c r="T428" s="108"/>
      <c r="U428" s="108"/>
      <c r="V428" s="108" t="e">
        <f t="shared" si="154"/>
        <v>#DIV/0!</v>
      </c>
      <c r="W428" s="108">
        <f t="shared" si="149"/>
        <v>0</v>
      </c>
      <c r="X428" s="103"/>
      <c r="Y428" s="103"/>
      <c r="Z428" s="40">
        <f t="shared" si="150"/>
        <v>0</v>
      </c>
    </row>
    <row r="429" spans="1:26" ht="24" hidden="1" thickTop="1" thickBot="1" x14ac:dyDescent="0.3">
      <c r="A429" s="105">
        <v>1</v>
      </c>
      <c r="B429" s="106" t="s">
        <v>129</v>
      </c>
      <c r="C429" s="106" t="s">
        <v>140</v>
      </c>
      <c r="D429" s="106" t="s">
        <v>294</v>
      </c>
      <c r="E429" s="106" t="s">
        <v>144</v>
      </c>
      <c r="F429" s="106" t="s">
        <v>133</v>
      </c>
      <c r="G429" s="106" t="s">
        <v>453</v>
      </c>
      <c r="H429" s="106"/>
      <c r="I429" s="106"/>
      <c r="J429" s="106"/>
      <c r="K429" s="107" t="s">
        <v>555</v>
      </c>
      <c r="L429" s="108"/>
      <c r="M429" s="108"/>
      <c r="N429" s="108"/>
      <c r="O429" s="101">
        <f t="shared" si="153"/>
        <v>0</v>
      </c>
      <c r="P429" s="108"/>
      <c r="Q429" s="108"/>
      <c r="R429" s="108"/>
      <c r="S429" s="108"/>
      <c r="T429" s="108"/>
      <c r="U429" s="108"/>
      <c r="V429" s="108" t="e">
        <f t="shared" si="154"/>
        <v>#DIV/0!</v>
      </c>
      <c r="W429" s="108">
        <f t="shared" si="149"/>
        <v>0</v>
      </c>
      <c r="X429" s="103"/>
      <c r="Y429" s="103"/>
      <c r="Z429" s="40">
        <f t="shared" si="150"/>
        <v>0</v>
      </c>
    </row>
    <row r="430" spans="1:26" ht="24" hidden="1" thickTop="1" thickBot="1" x14ac:dyDescent="0.3">
      <c r="A430" s="105">
        <v>1</v>
      </c>
      <c r="B430" s="106" t="s">
        <v>129</v>
      </c>
      <c r="C430" s="106" t="s">
        <v>140</v>
      </c>
      <c r="D430" s="106" t="s">
        <v>294</v>
      </c>
      <c r="E430" s="106" t="s">
        <v>144</v>
      </c>
      <c r="F430" s="106" t="s">
        <v>133</v>
      </c>
      <c r="G430" s="106" t="s">
        <v>455</v>
      </c>
      <c r="H430" s="106"/>
      <c r="I430" s="106"/>
      <c r="J430" s="106"/>
      <c r="K430" s="107" t="s">
        <v>556</v>
      </c>
      <c r="L430" s="108"/>
      <c r="M430" s="108"/>
      <c r="N430" s="108"/>
      <c r="O430" s="101">
        <f t="shared" si="153"/>
        <v>0</v>
      </c>
      <c r="P430" s="108"/>
      <c r="Q430" s="108"/>
      <c r="R430" s="108"/>
      <c r="S430" s="108"/>
      <c r="T430" s="108"/>
      <c r="U430" s="108"/>
      <c r="V430" s="108" t="e">
        <f t="shared" si="154"/>
        <v>#DIV/0!</v>
      </c>
      <c r="W430" s="108">
        <f t="shared" si="149"/>
        <v>0</v>
      </c>
      <c r="X430" s="103"/>
      <c r="Y430" s="103"/>
      <c r="Z430" s="40">
        <f t="shared" si="150"/>
        <v>0</v>
      </c>
    </row>
    <row r="431" spans="1:26" ht="35.25" hidden="1" thickTop="1" thickBot="1" x14ac:dyDescent="0.3">
      <c r="A431" s="105">
        <v>1</v>
      </c>
      <c r="B431" s="106" t="s">
        <v>129</v>
      </c>
      <c r="C431" s="106" t="s">
        <v>140</v>
      </c>
      <c r="D431" s="106" t="s">
        <v>294</v>
      </c>
      <c r="E431" s="106" t="s">
        <v>144</v>
      </c>
      <c r="F431" s="106" t="s">
        <v>133</v>
      </c>
      <c r="G431" s="106" t="s">
        <v>457</v>
      </c>
      <c r="H431" s="106"/>
      <c r="I431" s="106"/>
      <c r="J431" s="106"/>
      <c r="K431" s="107" t="s">
        <v>557</v>
      </c>
      <c r="L431" s="108"/>
      <c r="M431" s="108"/>
      <c r="N431" s="108"/>
      <c r="O431" s="101">
        <f t="shared" si="153"/>
        <v>0</v>
      </c>
      <c r="P431" s="108"/>
      <c r="Q431" s="108"/>
      <c r="R431" s="108"/>
      <c r="S431" s="108"/>
      <c r="T431" s="108"/>
      <c r="U431" s="108"/>
      <c r="V431" s="108" t="e">
        <f t="shared" si="154"/>
        <v>#DIV/0!</v>
      </c>
      <c r="W431" s="108">
        <f t="shared" si="149"/>
        <v>0</v>
      </c>
      <c r="X431" s="103"/>
      <c r="Y431" s="103"/>
      <c r="Z431" s="40">
        <f t="shared" si="150"/>
        <v>0</v>
      </c>
    </row>
    <row r="432" spans="1:26" ht="35.25" hidden="1" thickTop="1" thickBot="1" x14ac:dyDescent="0.3">
      <c r="A432" s="105">
        <v>1</v>
      </c>
      <c r="B432" s="106" t="s">
        <v>129</v>
      </c>
      <c r="C432" s="106" t="s">
        <v>140</v>
      </c>
      <c r="D432" s="106" t="s">
        <v>294</v>
      </c>
      <c r="E432" s="106" t="s">
        <v>144</v>
      </c>
      <c r="F432" s="106" t="s">
        <v>133</v>
      </c>
      <c r="G432" s="106" t="s">
        <v>459</v>
      </c>
      <c r="H432" s="106"/>
      <c r="I432" s="106"/>
      <c r="J432" s="106"/>
      <c r="K432" s="107" t="s">
        <v>558</v>
      </c>
      <c r="L432" s="108"/>
      <c r="M432" s="108"/>
      <c r="N432" s="108"/>
      <c r="O432" s="101">
        <f t="shared" si="153"/>
        <v>0</v>
      </c>
      <c r="P432" s="108"/>
      <c r="Q432" s="108"/>
      <c r="R432" s="108"/>
      <c r="S432" s="108"/>
      <c r="T432" s="108"/>
      <c r="U432" s="108"/>
      <c r="V432" s="108" t="e">
        <f t="shared" si="154"/>
        <v>#DIV/0!</v>
      </c>
      <c r="W432" s="108">
        <f t="shared" si="149"/>
        <v>0</v>
      </c>
      <c r="X432" s="103"/>
      <c r="Y432" s="103"/>
      <c r="Z432" s="40">
        <f t="shared" si="150"/>
        <v>0</v>
      </c>
    </row>
    <row r="433" spans="1:26" ht="24" hidden="1" thickTop="1" thickBot="1" x14ac:dyDescent="0.3">
      <c r="A433" s="105">
        <v>1</v>
      </c>
      <c r="B433" s="106" t="s">
        <v>129</v>
      </c>
      <c r="C433" s="106" t="s">
        <v>140</v>
      </c>
      <c r="D433" s="106" t="s">
        <v>294</v>
      </c>
      <c r="E433" s="106" t="s">
        <v>144</v>
      </c>
      <c r="F433" s="106" t="s">
        <v>133</v>
      </c>
      <c r="G433" s="106" t="s">
        <v>461</v>
      </c>
      <c r="H433" s="106"/>
      <c r="I433" s="106"/>
      <c r="J433" s="106"/>
      <c r="K433" s="107" t="s">
        <v>559</v>
      </c>
      <c r="L433" s="108"/>
      <c r="M433" s="108"/>
      <c r="N433" s="108"/>
      <c r="O433" s="101">
        <f t="shared" si="153"/>
        <v>0</v>
      </c>
      <c r="P433" s="108"/>
      <c r="Q433" s="108"/>
      <c r="R433" s="108"/>
      <c r="S433" s="108"/>
      <c r="T433" s="108"/>
      <c r="U433" s="108"/>
      <c r="V433" s="108" t="e">
        <f t="shared" si="154"/>
        <v>#DIV/0!</v>
      </c>
      <c r="W433" s="108">
        <f t="shared" si="149"/>
        <v>0</v>
      </c>
      <c r="X433" s="103"/>
      <c r="Y433" s="103"/>
      <c r="Z433" s="40">
        <f t="shared" si="150"/>
        <v>0</v>
      </c>
    </row>
    <row r="434" spans="1:26" ht="24" hidden="1" thickTop="1" thickBot="1" x14ac:dyDescent="0.3">
      <c r="A434" s="105">
        <v>1</v>
      </c>
      <c r="B434" s="106" t="s">
        <v>129</v>
      </c>
      <c r="C434" s="106" t="s">
        <v>140</v>
      </c>
      <c r="D434" s="106" t="s">
        <v>294</v>
      </c>
      <c r="E434" s="106" t="s">
        <v>144</v>
      </c>
      <c r="F434" s="106" t="s">
        <v>133</v>
      </c>
      <c r="G434" s="106" t="s">
        <v>240</v>
      </c>
      <c r="H434" s="106"/>
      <c r="I434" s="106"/>
      <c r="J434" s="106"/>
      <c r="K434" s="107" t="s">
        <v>560</v>
      </c>
      <c r="L434" s="108"/>
      <c r="M434" s="108"/>
      <c r="N434" s="108"/>
      <c r="O434" s="101">
        <f t="shared" si="153"/>
        <v>0</v>
      </c>
      <c r="P434" s="108"/>
      <c r="Q434" s="108"/>
      <c r="R434" s="108"/>
      <c r="S434" s="108"/>
      <c r="T434" s="108"/>
      <c r="U434" s="108"/>
      <c r="V434" s="108" t="e">
        <f t="shared" si="154"/>
        <v>#DIV/0!</v>
      </c>
      <c r="W434" s="108">
        <f t="shared" si="149"/>
        <v>0</v>
      </c>
      <c r="X434" s="103"/>
      <c r="Y434" s="103"/>
      <c r="Z434" s="40">
        <f t="shared" si="150"/>
        <v>0</v>
      </c>
    </row>
    <row r="435" spans="1:26" ht="24" hidden="1" thickTop="1" thickBot="1" x14ac:dyDescent="0.3">
      <c r="A435" s="105">
        <v>1</v>
      </c>
      <c r="B435" s="106" t="s">
        <v>129</v>
      </c>
      <c r="C435" s="106" t="s">
        <v>140</v>
      </c>
      <c r="D435" s="106" t="s">
        <v>294</v>
      </c>
      <c r="E435" s="106" t="s">
        <v>144</v>
      </c>
      <c r="F435" s="106" t="s">
        <v>133</v>
      </c>
      <c r="G435" s="106" t="s">
        <v>464</v>
      </c>
      <c r="H435" s="106"/>
      <c r="I435" s="106"/>
      <c r="J435" s="106"/>
      <c r="K435" s="107" t="s">
        <v>561</v>
      </c>
      <c r="L435" s="108"/>
      <c r="M435" s="108"/>
      <c r="N435" s="108"/>
      <c r="O435" s="101">
        <f t="shared" si="153"/>
        <v>0</v>
      </c>
      <c r="P435" s="108"/>
      <c r="Q435" s="108"/>
      <c r="R435" s="108"/>
      <c r="S435" s="108"/>
      <c r="T435" s="108"/>
      <c r="U435" s="108"/>
      <c r="V435" s="108" t="e">
        <f t="shared" si="154"/>
        <v>#DIV/0!</v>
      </c>
      <c r="W435" s="108">
        <f t="shared" si="149"/>
        <v>0</v>
      </c>
      <c r="X435" s="103"/>
      <c r="Y435" s="103"/>
      <c r="Z435" s="40">
        <f t="shared" si="150"/>
        <v>0</v>
      </c>
    </row>
    <row r="436" spans="1:26" ht="24" hidden="1" thickTop="1" thickBot="1" x14ac:dyDescent="0.3">
      <c r="A436" s="105">
        <v>1</v>
      </c>
      <c r="B436" s="106" t="s">
        <v>129</v>
      </c>
      <c r="C436" s="106" t="s">
        <v>140</v>
      </c>
      <c r="D436" s="106" t="s">
        <v>294</v>
      </c>
      <c r="E436" s="106" t="s">
        <v>144</v>
      </c>
      <c r="F436" s="106" t="s">
        <v>133</v>
      </c>
      <c r="G436" s="106" t="s">
        <v>466</v>
      </c>
      <c r="H436" s="106"/>
      <c r="I436" s="106"/>
      <c r="J436" s="106"/>
      <c r="K436" s="107" t="s">
        <v>562</v>
      </c>
      <c r="L436" s="108"/>
      <c r="M436" s="108"/>
      <c r="N436" s="108"/>
      <c r="O436" s="101">
        <f t="shared" si="153"/>
        <v>0</v>
      </c>
      <c r="P436" s="108"/>
      <c r="Q436" s="108"/>
      <c r="R436" s="108"/>
      <c r="S436" s="108"/>
      <c r="T436" s="108"/>
      <c r="U436" s="108"/>
      <c r="V436" s="108" t="e">
        <f t="shared" si="154"/>
        <v>#DIV/0!</v>
      </c>
      <c r="W436" s="108">
        <f t="shared" si="149"/>
        <v>0</v>
      </c>
      <c r="X436" s="103"/>
      <c r="Y436" s="103"/>
      <c r="Z436" s="40">
        <f t="shared" si="150"/>
        <v>0</v>
      </c>
    </row>
    <row r="437" spans="1:26" ht="24" hidden="1" thickTop="1" thickBot="1" x14ac:dyDescent="0.3">
      <c r="A437" s="105">
        <v>1</v>
      </c>
      <c r="B437" s="106" t="s">
        <v>129</v>
      </c>
      <c r="C437" s="106" t="s">
        <v>140</v>
      </c>
      <c r="D437" s="106" t="s">
        <v>294</v>
      </c>
      <c r="E437" s="106" t="s">
        <v>144</v>
      </c>
      <c r="F437" s="106" t="s">
        <v>133</v>
      </c>
      <c r="G437" s="106" t="s">
        <v>468</v>
      </c>
      <c r="H437" s="106"/>
      <c r="I437" s="106"/>
      <c r="J437" s="106"/>
      <c r="K437" s="107" t="s">
        <v>563</v>
      </c>
      <c r="L437" s="108"/>
      <c r="M437" s="108"/>
      <c r="N437" s="108"/>
      <c r="O437" s="101">
        <f t="shared" si="153"/>
        <v>0</v>
      </c>
      <c r="P437" s="108"/>
      <c r="Q437" s="108"/>
      <c r="R437" s="108"/>
      <c r="S437" s="108"/>
      <c r="T437" s="108"/>
      <c r="U437" s="108"/>
      <c r="V437" s="108" t="e">
        <f t="shared" si="154"/>
        <v>#DIV/0!</v>
      </c>
      <c r="W437" s="108">
        <f t="shared" si="149"/>
        <v>0</v>
      </c>
      <c r="X437" s="103"/>
      <c r="Y437" s="103"/>
      <c r="Z437" s="40">
        <f t="shared" si="150"/>
        <v>0</v>
      </c>
    </row>
    <row r="438" spans="1:26" ht="24" hidden="1" thickTop="1" thickBot="1" x14ac:dyDescent="0.3">
      <c r="A438" s="105">
        <v>1</v>
      </c>
      <c r="B438" s="106" t="s">
        <v>129</v>
      </c>
      <c r="C438" s="106" t="s">
        <v>140</v>
      </c>
      <c r="D438" s="106" t="s">
        <v>294</v>
      </c>
      <c r="E438" s="106" t="s">
        <v>144</v>
      </c>
      <c r="F438" s="106" t="s">
        <v>133</v>
      </c>
      <c r="G438" s="106" t="s">
        <v>470</v>
      </c>
      <c r="H438" s="106"/>
      <c r="I438" s="106"/>
      <c r="J438" s="106"/>
      <c r="K438" s="107" t="s">
        <v>564</v>
      </c>
      <c r="L438" s="108"/>
      <c r="M438" s="108"/>
      <c r="N438" s="108"/>
      <c r="O438" s="101">
        <f t="shared" si="153"/>
        <v>0</v>
      </c>
      <c r="P438" s="108"/>
      <c r="Q438" s="108"/>
      <c r="R438" s="108"/>
      <c r="S438" s="108"/>
      <c r="T438" s="108"/>
      <c r="U438" s="108"/>
      <c r="V438" s="108" t="e">
        <f t="shared" si="154"/>
        <v>#DIV/0!</v>
      </c>
      <c r="W438" s="108">
        <f t="shared" si="149"/>
        <v>0</v>
      </c>
      <c r="X438" s="103"/>
      <c r="Y438" s="103"/>
      <c r="Z438" s="40">
        <f t="shared" si="150"/>
        <v>0</v>
      </c>
    </row>
    <row r="439" spans="1:26" ht="24" hidden="1" thickTop="1" thickBot="1" x14ac:dyDescent="0.3">
      <c r="A439" s="105">
        <v>1</v>
      </c>
      <c r="B439" s="106" t="s">
        <v>129</v>
      </c>
      <c r="C439" s="106" t="s">
        <v>140</v>
      </c>
      <c r="D439" s="106" t="s">
        <v>294</v>
      </c>
      <c r="E439" s="106" t="s">
        <v>144</v>
      </c>
      <c r="F439" s="106" t="s">
        <v>133</v>
      </c>
      <c r="G439" s="106" t="s">
        <v>472</v>
      </c>
      <c r="H439" s="106"/>
      <c r="I439" s="106"/>
      <c r="J439" s="106"/>
      <c r="K439" s="107" t="s">
        <v>565</v>
      </c>
      <c r="L439" s="108"/>
      <c r="M439" s="108"/>
      <c r="N439" s="108"/>
      <c r="O439" s="101">
        <f t="shared" si="153"/>
        <v>0</v>
      </c>
      <c r="P439" s="108"/>
      <c r="Q439" s="108"/>
      <c r="R439" s="108"/>
      <c r="S439" s="108"/>
      <c r="T439" s="108"/>
      <c r="U439" s="108"/>
      <c r="V439" s="108" t="e">
        <f t="shared" si="154"/>
        <v>#DIV/0!</v>
      </c>
      <c r="W439" s="108">
        <f t="shared" si="149"/>
        <v>0</v>
      </c>
      <c r="X439" s="103"/>
      <c r="Y439" s="103"/>
      <c r="Z439" s="40">
        <f t="shared" si="150"/>
        <v>0</v>
      </c>
    </row>
    <row r="440" spans="1:26" ht="24" hidden="1" thickTop="1" thickBot="1" x14ac:dyDescent="0.3">
      <c r="A440" s="105">
        <v>1</v>
      </c>
      <c r="B440" s="106" t="s">
        <v>129</v>
      </c>
      <c r="C440" s="106" t="s">
        <v>140</v>
      </c>
      <c r="D440" s="106" t="s">
        <v>294</v>
      </c>
      <c r="E440" s="106" t="s">
        <v>144</v>
      </c>
      <c r="F440" s="106" t="s">
        <v>133</v>
      </c>
      <c r="G440" s="106" t="s">
        <v>474</v>
      </c>
      <c r="H440" s="106"/>
      <c r="I440" s="106"/>
      <c r="J440" s="106"/>
      <c r="K440" s="107" t="s">
        <v>566</v>
      </c>
      <c r="L440" s="108"/>
      <c r="M440" s="108"/>
      <c r="N440" s="108"/>
      <c r="O440" s="101">
        <f t="shared" si="153"/>
        <v>0</v>
      </c>
      <c r="P440" s="108"/>
      <c r="Q440" s="108"/>
      <c r="R440" s="108"/>
      <c r="S440" s="108"/>
      <c r="T440" s="108"/>
      <c r="U440" s="108"/>
      <c r="V440" s="108" t="e">
        <f t="shared" si="154"/>
        <v>#DIV/0!</v>
      </c>
      <c r="W440" s="108">
        <f t="shared" si="149"/>
        <v>0</v>
      </c>
      <c r="X440" s="103"/>
      <c r="Y440" s="103"/>
      <c r="Z440" s="40">
        <f t="shared" si="150"/>
        <v>0</v>
      </c>
    </row>
    <row r="441" spans="1:26" ht="24" hidden="1" thickTop="1" thickBot="1" x14ac:dyDescent="0.3">
      <c r="A441" s="105">
        <v>1</v>
      </c>
      <c r="B441" s="106" t="s">
        <v>129</v>
      </c>
      <c r="C441" s="106" t="s">
        <v>140</v>
      </c>
      <c r="D441" s="106" t="s">
        <v>294</v>
      </c>
      <c r="E441" s="106" t="s">
        <v>144</v>
      </c>
      <c r="F441" s="106" t="s">
        <v>133</v>
      </c>
      <c r="G441" s="106" t="s">
        <v>476</v>
      </c>
      <c r="H441" s="106"/>
      <c r="I441" s="106"/>
      <c r="J441" s="106"/>
      <c r="K441" s="107" t="s">
        <v>567</v>
      </c>
      <c r="L441" s="108"/>
      <c r="M441" s="108"/>
      <c r="N441" s="108"/>
      <c r="O441" s="101">
        <f t="shared" si="153"/>
        <v>0</v>
      </c>
      <c r="P441" s="108"/>
      <c r="Q441" s="108"/>
      <c r="R441" s="108"/>
      <c r="S441" s="108"/>
      <c r="T441" s="108"/>
      <c r="U441" s="108"/>
      <c r="V441" s="108" t="e">
        <f t="shared" si="154"/>
        <v>#DIV/0!</v>
      </c>
      <c r="W441" s="108">
        <f t="shared" si="149"/>
        <v>0</v>
      </c>
      <c r="X441" s="103"/>
      <c r="Y441" s="103"/>
      <c r="Z441" s="40">
        <f t="shared" si="150"/>
        <v>0</v>
      </c>
    </row>
    <row r="442" spans="1:26" ht="24" hidden="1" thickTop="1" thickBot="1" x14ac:dyDescent="0.3">
      <c r="A442" s="105">
        <v>1</v>
      </c>
      <c r="B442" s="106" t="s">
        <v>129</v>
      </c>
      <c r="C442" s="106" t="s">
        <v>140</v>
      </c>
      <c r="D442" s="106" t="s">
        <v>294</v>
      </c>
      <c r="E442" s="106" t="s">
        <v>144</v>
      </c>
      <c r="F442" s="106" t="s">
        <v>133</v>
      </c>
      <c r="G442" s="106" t="s">
        <v>478</v>
      </c>
      <c r="H442" s="106"/>
      <c r="I442" s="106"/>
      <c r="J442" s="106"/>
      <c r="K442" s="107" t="s">
        <v>568</v>
      </c>
      <c r="L442" s="108"/>
      <c r="M442" s="108"/>
      <c r="N442" s="108"/>
      <c r="O442" s="101">
        <f t="shared" si="153"/>
        <v>0</v>
      </c>
      <c r="P442" s="108"/>
      <c r="Q442" s="108"/>
      <c r="R442" s="108"/>
      <c r="S442" s="108"/>
      <c r="T442" s="108"/>
      <c r="U442" s="108"/>
      <c r="V442" s="108" t="e">
        <f t="shared" si="154"/>
        <v>#DIV/0!</v>
      </c>
      <c r="W442" s="108">
        <f t="shared" si="149"/>
        <v>0</v>
      </c>
      <c r="X442" s="103"/>
      <c r="Y442" s="103"/>
      <c r="Z442" s="40">
        <f t="shared" si="150"/>
        <v>0</v>
      </c>
    </row>
    <row r="443" spans="1:26" ht="24" hidden="1" thickTop="1" thickBot="1" x14ac:dyDescent="0.3">
      <c r="A443" s="105">
        <v>1</v>
      </c>
      <c r="B443" s="106" t="s">
        <v>129</v>
      </c>
      <c r="C443" s="106" t="s">
        <v>140</v>
      </c>
      <c r="D443" s="106" t="s">
        <v>294</v>
      </c>
      <c r="E443" s="106" t="s">
        <v>144</v>
      </c>
      <c r="F443" s="106" t="s">
        <v>133</v>
      </c>
      <c r="G443" s="106" t="s">
        <v>569</v>
      </c>
      <c r="H443" s="106"/>
      <c r="I443" s="106"/>
      <c r="J443" s="106"/>
      <c r="K443" s="107" t="s">
        <v>570</v>
      </c>
      <c r="L443" s="108"/>
      <c r="M443" s="108"/>
      <c r="N443" s="108"/>
      <c r="O443" s="101">
        <f t="shared" si="153"/>
        <v>0</v>
      </c>
      <c r="P443" s="108"/>
      <c r="Q443" s="108"/>
      <c r="R443" s="108"/>
      <c r="S443" s="108"/>
      <c r="T443" s="108"/>
      <c r="U443" s="108"/>
      <c r="V443" s="108" t="e">
        <f t="shared" si="154"/>
        <v>#DIV/0!</v>
      </c>
      <c r="W443" s="108">
        <f t="shared" si="149"/>
        <v>0</v>
      </c>
      <c r="X443" s="103"/>
      <c r="Y443" s="103"/>
      <c r="Z443" s="40">
        <f t="shared" si="150"/>
        <v>0</v>
      </c>
    </row>
    <row r="444" spans="1:26" ht="24" hidden="1" thickTop="1" thickBot="1" x14ac:dyDescent="0.3">
      <c r="A444" s="105">
        <v>1</v>
      </c>
      <c r="B444" s="106" t="s">
        <v>129</v>
      </c>
      <c r="C444" s="106" t="s">
        <v>140</v>
      </c>
      <c r="D444" s="106" t="s">
        <v>294</v>
      </c>
      <c r="E444" s="106" t="s">
        <v>144</v>
      </c>
      <c r="F444" s="106" t="s">
        <v>133</v>
      </c>
      <c r="G444" s="106" t="s">
        <v>571</v>
      </c>
      <c r="H444" s="106"/>
      <c r="I444" s="106"/>
      <c r="J444" s="106"/>
      <c r="K444" s="107" t="s">
        <v>572</v>
      </c>
      <c r="L444" s="108"/>
      <c r="M444" s="108"/>
      <c r="N444" s="108"/>
      <c r="O444" s="101">
        <f t="shared" si="153"/>
        <v>0</v>
      </c>
      <c r="P444" s="108"/>
      <c r="Q444" s="108"/>
      <c r="R444" s="108"/>
      <c r="S444" s="108"/>
      <c r="T444" s="108"/>
      <c r="U444" s="108"/>
      <c r="V444" s="108" t="e">
        <f t="shared" si="154"/>
        <v>#DIV/0!</v>
      </c>
      <c r="W444" s="108">
        <f t="shared" si="149"/>
        <v>0</v>
      </c>
      <c r="X444" s="103"/>
      <c r="Y444" s="103"/>
      <c r="Z444" s="40">
        <f t="shared" si="150"/>
        <v>0</v>
      </c>
    </row>
    <row r="445" spans="1:26" ht="16.5" hidden="1" thickTop="1" thickBot="1" x14ac:dyDescent="0.3">
      <c r="A445" s="82">
        <v>1</v>
      </c>
      <c r="B445" s="83" t="s">
        <v>129</v>
      </c>
      <c r="C445" s="83" t="s">
        <v>140</v>
      </c>
      <c r="D445" s="83" t="s">
        <v>294</v>
      </c>
      <c r="E445" s="83" t="s">
        <v>144</v>
      </c>
      <c r="F445" s="83" t="s">
        <v>144</v>
      </c>
      <c r="G445" s="83"/>
      <c r="H445" s="83"/>
      <c r="I445" s="83"/>
      <c r="J445" s="83"/>
      <c r="K445" s="124" t="s">
        <v>573</v>
      </c>
      <c r="L445" s="125">
        <f>SUM(L446:L476)</f>
        <v>0</v>
      </c>
      <c r="M445" s="125">
        <f t="shared" ref="M445:U445" si="155">SUM(M446:M476)</f>
        <v>0</v>
      </c>
      <c r="N445" s="125">
        <f t="shared" si="155"/>
        <v>0</v>
      </c>
      <c r="O445" s="125">
        <f t="shared" si="155"/>
        <v>0</v>
      </c>
      <c r="P445" s="125">
        <f t="shared" si="155"/>
        <v>0</v>
      </c>
      <c r="Q445" s="125">
        <f t="shared" si="155"/>
        <v>0</v>
      </c>
      <c r="R445" s="125">
        <f t="shared" si="155"/>
        <v>0</v>
      </c>
      <c r="S445" s="125">
        <f t="shared" si="155"/>
        <v>0</v>
      </c>
      <c r="T445" s="125">
        <f t="shared" si="155"/>
        <v>0</v>
      </c>
      <c r="U445" s="108">
        <f t="shared" si="155"/>
        <v>0</v>
      </c>
      <c r="V445" s="125" t="e">
        <f t="shared" si="154"/>
        <v>#DIV/0!</v>
      </c>
      <c r="W445" s="125">
        <f t="shared" si="149"/>
        <v>0</v>
      </c>
      <c r="X445" s="88"/>
      <c r="Y445" s="88"/>
      <c r="Z445" s="126">
        <f t="shared" si="150"/>
        <v>0</v>
      </c>
    </row>
    <row r="446" spans="1:26" ht="24" hidden="1" thickTop="1" thickBot="1" x14ac:dyDescent="0.3">
      <c r="A446" s="105">
        <v>1</v>
      </c>
      <c r="B446" s="106" t="s">
        <v>129</v>
      </c>
      <c r="C446" s="106" t="s">
        <v>140</v>
      </c>
      <c r="D446" s="106" t="s">
        <v>294</v>
      </c>
      <c r="E446" s="106" t="s">
        <v>144</v>
      </c>
      <c r="F446" s="106" t="s">
        <v>144</v>
      </c>
      <c r="G446" s="106" t="s">
        <v>133</v>
      </c>
      <c r="H446" s="106"/>
      <c r="I446" s="106"/>
      <c r="J446" s="106"/>
      <c r="K446" s="107" t="s">
        <v>574</v>
      </c>
      <c r="L446" s="108"/>
      <c r="M446" s="108"/>
      <c r="N446" s="108"/>
      <c r="O446" s="101">
        <f t="shared" ref="O446:O476" si="156">+L446+M446-N446</f>
        <v>0</v>
      </c>
      <c r="P446" s="108"/>
      <c r="Q446" s="108"/>
      <c r="R446" s="108"/>
      <c r="S446" s="108"/>
      <c r="T446" s="108"/>
      <c r="U446" s="108"/>
      <c r="V446" s="108" t="e">
        <f t="shared" si="154"/>
        <v>#DIV/0!</v>
      </c>
      <c r="W446" s="108">
        <f t="shared" si="149"/>
        <v>0</v>
      </c>
      <c r="X446" s="103"/>
      <c r="Y446" s="103"/>
      <c r="Z446" s="40">
        <f t="shared" si="150"/>
        <v>0</v>
      </c>
    </row>
    <row r="447" spans="1:26" ht="24" hidden="1" thickTop="1" thickBot="1" x14ac:dyDescent="0.3">
      <c r="A447" s="105">
        <v>1</v>
      </c>
      <c r="B447" s="106" t="s">
        <v>129</v>
      </c>
      <c r="C447" s="106" t="s">
        <v>140</v>
      </c>
      <c r="D447" s="106" t="s">
        <v>294</v>
      </c>
      <c r="E447" s="106" t="s">
        <v>144</v>
      </c>
      <c r="F447" s="106" t="s">
        <v>144</v>
      </c>
      <c r="G447" s="106" t="s">
        <v>144</v>
      </c>
      <c r="H447" s="106"/>
      <c r="I447" s="106"/>
      <c r="J447" s="106"/>
      <c r="K447" s="107" t="s">
        <v>575</v>
      </c>
      <c r="L447" s="108"/>
      <c r="M447" s="108"/>
      <c r="N447" s="108"/>
      <c r="O447" s="101">
        <f t="shared" si="156"/>
        <v>0</v>
      </c>
      <c r="P447" s="108"/>
      <c r="Q447" s="108"/>
      <c r="R447" s="108"/>
      <c r="S447" s="108"/>
      <c r="T447" s="108"/>
      <c r="U447" s="108"/>
      <c r="V447" s="108" t="e">
        <f t="shared" si="154"/>
        <v>#DIV/0!</v>
      </c>
      <c r="W447" s="108">
        <f t="shared" si="149"/>
        <v>0</v>
      </c>
      <c r="X447" s="103"/>
      <c r="Y447" s="103"/>
      <c r="Z447" s="40">
        <f t="shared" si="150"/>
        <v>0</v>
      </c>
    </row>
    <row r="448" spans="1:26" ht="24" hidden="1" thickTop="1" thickBot="1" x14ac:dyDescent="0.3">
      <c r="A448" s="105">
        <v>1</v>
      </c>
      <c r="B448" s="106" t="s">
        <v>129</v>
      </c>
      <c r="C448" s="106" t="s">
        <v>140</v>
      </c>
      <c r="D448" s="106" t="s">
        <v>294</v>
      </c>
      <c r="E448" s="106" t="s">
        <v>144</v>
      </c>
      <c r="F448" s="106" t="s">
        <v>144</v>
      </c>
      <c r="G448" s="106" t="s">
        <v>218</v>
      </c>
      <c r="H448" s="106"/>
      <c r="I448" s="106"/>
      <c r="J448" s="106"/>
      <c r="K448" s="107" t="s">
        <v>576</v>
      </c>
      <c r="L448" s="108"/>
      <c r="M448" s="108"/>
      <c r="N448" s="108"/>
      <c r="O448" s="101">
        <f t="shared" si="156"/>
        <v>0</v>
      </c>
      <c r="P448" s="108"/>
      <c r="Q448" s="108"/>
      <c r="R448" s="108"/>
      <c r="S448" s="108"/>
      <c r="T448" s="108"/>
      <c r="U448" s="108"/>
      <c r="V448" s="108" t="e">
        <f t="shared" si="154"/>
        <v>#DIV/0!</v>
      </c>
      <c r="W448" s="108">
        <f t="shared" si="149"/>
        <v>0</v>
      </c>
      <c r="X448" s="103"/>
      <c r="Y448" s="103"/>
      <c r="Z448" s="40">
        <f t="shared" si="150"/>
        <v>0</v>
      </c>
    </row>
    <row r="449" spans="1:26" ht="35.25" hidden="1" thickTop="1" thickBot="1" x14ac:dyDescent="0.3">
      <c r="A449" s="105">
        <v>1</v>
      </c>
      <c r="B449" s="106" t="s">
        <v>129</v>
      </c>
      <c r="C449" s="106" t="s">
        <v>140</v>
      </c>
      <c r="D449" s="106" t="s">
        <v>294</v>
      </c>
      <c r="E449" s="106" t="s">
        <v>144</v>
      </c>
      <c r="F449" s="106" t="s">
        <v>144</v>
      </c>
      <c r="G449" s="106" t="s">
        <v>226</v>
      </c>
      <c r="H449" s="106"/>
      <c r="I449" s="106"/>
      <c r="J449" s="106"/>
      <c r="K449" s="107" t="s">
        <v>577</v>
      </c>
      <c r="L449" s="108"/>
      <c r="M449" s="108"/>
      <c r="N449" s="108"/>
      <c r="O449" s="101">
        <f t="shared" si="156"/>
        <v>0</v>
      </c>
      <c r="P449" s="108"/>
      <c r="Q449" s="108"/>
      <c r="R449" s="108"/>
      <c r="S449" s="108"/>
      <c r="T449" s="108"/>
      <c r="U449" s="108"/>
      <c r="V449" s="108" t="e">
        <f t="shared" si="154"/>
        <v>#DIV/0!</v>
      </c>
      <c r="W449" s="108">
        <f t="shared" si="149"/>
        <v>0</v>
      </c>
      <c r="X449" s="103"/>
      <c r="Y449" s="103"/>
      <c r="Z449" s="40">
        <f t="shared" si="150"/>
        <v>0</v>
      </c>
    </row>
    <row r="450" spans="1:26" ht="35.25" hidden="1" thickTop="1" thickBot="1" x14ac:dyDescent="0.3">
      <c r="A450" s="105">
        <v>1</v>
      </c>
      <c r="B450" s="106" t="s">
        <v>129</v>
      </c>
      <c r="C450" s="106" t="s">
        <v>140</v>
      </c>
      <c r="D450" s="106" t="s">
        <v>294</v>
      </c>
      <c r="E450" s="106" t="s">
        <v>144</v>
      </c>
      <c r="F450" s="106" t="s">
        <v>144</v>
      </c>
      <c r="G450" s="106" t="s">
        <v>156</v>
      </c>
      <c r="H450" s="106"/>
      <c r="I450" s="106"/>
      <c r="J450" s="106"/>
      <c r="K450" s="107" t="s">
        <v>578</v>
      </c>
      <c r="L450" s="108"/>
      <c r="M450" s="108"/>
      <c r="N450" s="108"/>
      <c r="O450" s="101">
        <f t="shared" si="156"/>
        <v>0</v>
      </c>
      <c r="P450" s="108"/>
      <c r="Q450" s="108"/>
      <c r="R450" s="108"/>
      <c r="S450" s="108"/>
      <c r="T450" s="108"/>
      <c r="U450" s="108"/>
      <c r="V450" s="108" t="e">
        <f t="shared" si="154"/>
        <v>#DIV/0!</v>
      </c>
      <c r="W450" s="108">
        <f t="shared" si="149"/>
        <v>0</v>
      </c>
      <c r="X450" s="103"/>
      <c r="Y450" s="103"/>
      <c r="Z450" s="40">
        <f t="shared" si="150"/>
        <v>0</v>
      </c>
    </row>
    <row r="451" spans="1:26" ht="24" hidden="1" thickTop="1" thickBot="1" x14ac:dyDescent="0.3">
      <c r="A451" s="105">
        <v>1</v>
      </c>
      <c r="B451" s="106" t="s">
        <v>129</v>
      </c>
      <c r="C451" s="106" t="s">
        <v>140</v>
      </c>
      <c r="D451" s="106" t="s">
        <v>294</v>
      </c>
      <c r="E451" s="106" t="s">
        <v>144</v>
      </c>
      <c r="F451" s="106" t="s">
        <v>144</v>
      </c>
      <c r="G451" s="106" t="s">
        <v>274</v>
      </c>
      <c r="H451" s="106"/>
      <c r="I451" s="106"/>
      <c r="J451" s="106"/>
      <c r="K451" s="107" t="s">
        <v>579</v>
      </c>
      <c r="L451" s="108"/>
      <c r="M451" s="108"/>
      <c r="N451" s="108"/>
      <c r="O451" s="101">
        <f t="shared" si="156"/>
        <v>0</v>
      </c>
      <c r="P451" s="108"/>
      <c r="Q451" s="108"/>
      <c r="R451" s="108"/>
      <c r="S451" s="108"/>
      <c r="T451" s="108"/>
      <c r="U451" s="108"/>
      <c r="V451" s="108" t="e">
        <f t="shared" si="154"/>
        <v>#DIV/0!</v>
      </c>
      <c r="W451" s="108">
        <f t="shared" si="149"/>
        <v>0</v>
      </c>
      <c r="X451" s="103"/>
      <c r="Y451" s="103"/>
      <c r="Z451" s="40">
        <f t="shared" si="150"/>
        <v>0</v>
      </c>
    </row>
    <row r="452" spans="1:26" ht="24" hidden="1" thickTop="1" thickBot="1" x14ac:dyDescent="0.3">
      <c r="A452" s="105">
        <v>1</v>
      </c>
      <c r="B452" s="106" t="s">
        <v>129</v>
      </c>
      <c r="C452" s="106" t="s">
        <v>140</v>
      </c>
      <c r="D452" s="106" t="s">
        <v>294</v>
      </c>
      <c r="E452" s="106" t="s">
        <v>144</v>
      </c>
      <c r="F452" s="106" t="s">
        <v>144</v>
      </c>
      <c r="G452" s="106" t="s">
        <v>279</v>
      </c>
      <c r="H452" s="106"/>
      <c r="I452" s="106"/>
      <c r="J452" s="106"/>
      <c r="K452" s="107" t="s">
        <v>580</v>
      </c>
      <c r="L452" s="108"/>
      <c r="M452" s="108"/>
      <c r="N452" s="108"/>
      <c r="O452" s="101">
        <f t="shared" si="156"/>
        <v>0</v>
      </c>
      <c r="P452" s="108"/>
      <c r="Q452" s="108"/>
      <c r="R452" s="108"/>
      <c r="S452" s="108"/>
      <c r="T452" s="108"/>
      <c r="U452" s="108"/>
      <c r="V452" s="108" t="e">
        <f t="shared" si="154"/>
        <v>#DIV/0!</v>
      </c>
      <c r="W452" s="108">
        <f t="shared" si="149"/>
        <v>0</v>
      </c>
      <c r="X452" s="103"/>
      <c r="Y452" s="103"/>
      <c r="Z452" s="40">
        <f t="shared" si="150"/>
        <v>0</v>
      </c>
    </row>
    <row r="453" spans="1:26" ht="24" hidden="1" thickTop="1" thickBot="1" x14ac:dyDescent="0.3">
      <c r="A453" s="105">
        <v>1</v>
      </c>
      <c r="B453" s="106" t="s">
        <v>129</v>
      </c>
      <c r="C453" s="106" t="s">
        <v>140</v>
      </c>
      <c r="D453" s="106" t="s">
        <v>294</v>
      </c>
      <c r="E453" s="106" t="s">
        <v>144</v>
      </c>
      <c r="F453" s="106" t="s">
        <v>144</v>
      </c>
      <c r="G453" s="106" t="s">
        <v>284</v>
      </c>
      <c r="H453" s="106"/>
      <c r="I453" s="106"/>
      <c r="J453" s="106"/>
      <c r="K453" s="107" t="s">
        <v>581</v>
      </c>
      <c r="L453" s="108"/>
      <c r="M453" s="108"/>
      <c r="N453" s="108"/>
      <c r="O453" s="101">
        <f t="shared" si="156"/>
        <v>0</v>
      </c>
      <c r="P453" s="108"/>
      <c r="Q453" s="108"/>
      <c r="R453" s="108"/>
      <c r="S453" s="108"/>
      <c r="T453" s="108"/>
      <c r="U453" s="108"/>
      <c r="V453" s="108" t="e">
        <f t="shared" si="154"/>
        <v>#DIV/0!</v>
      </c>
      <c r="W453" s="108">
        <f t="shared" si="149"/>
        <v>0</v>
      </c>
      <c r="X453" s="103"/>
      <c r="Y453" s="103"/>
      <c r="Z453" s="40">
        <f t="shared" si="150"/>
        <v>0</v>
      </c>
    </row>
    <row r="454" spans="1:26" ht="24" hidden="1" thickTop="1" thickBot="1" x14ac:dyDescent="0.3">
      <c r="A454" s="105">
        <v>1</v>
      </c>
      <c r="B454" s="106" t="s">
        <v>129</v>
      </c>
      <c r="C454" s="106" t="s">
        <v>140</v>
      </c>
      <c r="D454" s="106" t="s">
        <v>294</v>
      </c>
      <c r="E454" s="106" t="s">
        <v>144</v>
      </c>
      <c r="F454" s="106" t="s">
        <v>144</v>
      </c>
      <c r="G454" s="106" t="s">
        <v>289</v>
      </c>
      <c r="H454" s="106"/>
      <c r="I454" s="106"/>
      <c r="J454" s="106"/>
      <c r="K454" s="107" t="s">
        <v>582</v>
      </c>
      <c r="L454" s="108"/>
      <c r="M454" s="108"/>
      <c r="N454" s="108"/>
      <c r="O454" s="101">
        <f t="shared" si="156"/>
        <v>0</v>
      </c>
      <c r="P454" s="108"/>
      <c r="Q454" s="108"/>
      <c r="R454" s="108"/>
      <c r="S454" s="108"/>
      <c r="T454" s="108"/>
      <c r="U454" s="108"/>
      <c r="V454" s="108" t="e">
        <f t="shared" si="154"/>
        <v>#DIV/0!</v>
      </c>
      <c r="W454" s="108">
        <f t="shared" si="149"/>
        <v>0</v>
      </c>
      <c r="X454" s="103"/>
      <c r="Y454" s="103"/>
      <c r="Z454" s="40">
        <f t="shared" si="150"/>
        <v>0</v>
      </c>
    </row>
    <row r="455" spans="1:26" ht="24" hidden="1" thickTop="1" thickBot="1" x14ac:dyDescent="0.3">
      <c r="A455" s="105">
        <v>1</v>
      </c>
      <c r="B455" s="106" t="s">
        <v>129</v>
      </c>
      <c r="C455" s="106" t="s">
        <v>140</v>
      </c>
      <c r="D455" s="106" t="s">
        <v>294</v>
      </c>
      <c r="E455" s="106" t="s">
        <v>144</v>
      </c>
      <c r="F455" s="106" t="s">
        <v>144</v>
      </c>
      <c r="G455" s="106" t="s">
        <v>294</v>
      </c>
      <c r="H455" s="106"/>
      <c r="I455" s="106"/>
      <c r="J455" s="106"/>
      <c r="K455" s="107" t="s">
        <v>583</v>
      </c>
      <c r="L455" s="108"/>
      <c r="M455" s="108"/>
      <c r="N455" s="108"/>
      <c r="O455" s="101">
        <f t="shared" si="156"/>
        <v>0</v>
      </c>
      <c r="P455" s="108"/>
      <c r="Q455" s="108"/>
      <c r="R455" s="108"/>
      <c r="S455" s="108"/>
      <c r="T455" s="108"/>
      <c r="U455" s="108"/>
      <c r="V455" s="108" t="e">
        <f t="shared" si="154"/>
        <v>#DIV/0!</v>
      </c>
      <c r="W455" s="108">
        <f t="shared" si="149"/>
        <v>0</v>
      </c>
      <c r="X455" s="103"/>
      <c r="Y455" s="103"/>
      <c r="Z455" s="40">
        <f t="shared" si="150"/>
        <v>0</v>
      </c>
    </row>
    <row r="456" spans="1:26" ht="24" hidden="1" thickTop="1" thickBot="1" x14ac:dyDescent="0.3">
      <c r="A456" s="105">
        <v>1</v>
      </c>
      <c r="B456" s="106" t="s">
        <v>129</v>
      </c>
      <c r="C456" s="106" t="s">
        <v>140</v>
      </c>
      <c r="D456" s="106" t="s">
        <v>294</v>
      </c>
      <c r="E456" s="106" t="s">
        <v>144</v>
      </c>
      <c r="F456" s="106" t="s">
        <v>144</v>
      </c>
      <c r="G456" s="106" t="s">
        <v>443</v>
      </c>
      <c r="H456" s="106"/>
      <c r="I456" s="106"/>
      <c r="J456" s="106"/>
      <c r="K456" s="107" t="s">
        <v>584</v>
      </c>
      <c r="L456" s="108"/>
      <c r="M456" s="108"/>
      <c r="N456" s="108"/>
      <c r="O456" s="101">
        <f t="shared" si="156"/>
        <v>0</v>
      </c>
      <c r="P456" s="108"/>
      <c r="Q456" s="108"/>
      <c r="R456" s="108"/>
      <c r="S456" s="108"/>
      <c r="T456" s="108"/>
      <c r="U456" s="108"/>
      <c r="V456" s="108" t="e">
        <f t="shared" si="154"/>
        <v>#DIV/0!</v>
      </c>
      <c r="W456" s="108">
        <f t="shared" si="149"/>
        <v>0</v>
      </c>
      <c r="X456" s="103"/>
      <c r="Y456" s="103"/>
      <c r="Z456" s="40">
        <f t="shared" si="150"/>
        <v>0</v>
      </c>
    </row>
    <row r="457" spans="1:26" ht="24" hidden="1" thickTop="1" thickBot="1" x14ac:dyDescent="0.3">
      <c r="A457" s="105">
        <v>1</v>
      </c>
      <c r="B457" s="106" t="s">
        <v>129</v>
      </c>
      <c r="C457" s="106" t="s">
        <v>140</v>
      </c>
      <c r="D457" s="106" t="s">
        <v>294</v>
      </c>
      <c r="E457" s="106" t="s">
        <v>144</v>
      </c>
      <c r="F457" s="106" t="s">
        <v>144</v>
      </c>
      <c r="G457" s="106" t="s">
        <v>445</v>
      </c>
      <c r="H457" s="106"/>
      <c r="I457" s="106"/>
      <c r="J457" s="106"/>
      <c r="K457" s="107" t="s">
        <v>585</v>
      </c>
      <c r="L457" s="108"/>
      <c r="M457" s="108"/>
      <c r="N457" s="108"/>
      <c r="O457" s="101">
        <f t="shared" si="156"/>
        <v>0</v>
      </c>
      <c r="P457" s="108"/>
      <c r="Q457" s="108"/>
      <c r="R457" s="108"/>
      <c r="S457" s="108"/>
      <c r="T457" s="108"/>
      <c r="U457" s="108"/>
      <c r="V457" s="108" t="e">
        <f t="shared" si="154"/>
        <v>#DIV/0!</v>
      </c>
      <c r="W457" s="108">
        <f t="shared" si="149"/>
        <v>0</v>
      </c>
      <c r="X457" s="103"/>
      <c r="Y457" s="103"/>
      <c r="Z457" s="40">
        <f t="shared" si="150"/>
        <v>0</v>
      </c>
    </row>
    <row r="458" spans="1:26" ht="24" hidden="1" thickTop="1" thickBot="1" x14ac:dyDescent="0.3">
      <c r="A458" s="105">
        <v>1</v>
      </c>
      <c r="B458" s="106" t="s">
        <v>129</v>
      </c>
      <c r="C458" s="106" t="s">
        <v>140</v>
      </c>
      <c r="D458" s="106" t="s">
        <v>294</v>
      </c>
      <c r="E458" s="106" t="s">
        <v>144</v>
      </c>
      <c r="F458" s="106" t="s">
        <v>144</v>
      </c>
      <c r="G458" s="106" t="s">
        <v>235</v>
      </c>
      <c r="H458" s="106"/>
      <c r="I458" s="106"/>
      <c r="J458" s="106"/>
      <c r="K458" s="107" t="s">
        <v>586</v>
      </c>
      <c r="L458" s="108"/>
      <c r="M458" s="108"/>
      <c r="N458" s="108"/>
      <c r="O458" s="101">
        <f t="shared" si="156"/>
        <v>0</v>
      </c>
      <c r="P458" s="108"/>
      <c r="Q458" s="108"/>
      <c r="R458" s="108"/>
      <c r="S458" s="108"/>
      <c r="T458" s="108"/>
      <c r="U458" s="108"/>
      <c r="V458" s="108" t="e">
        <f t="shared" si="154"/>
        <v>#DIV/0!</v>
      </c>
      <c r="W458" s="108">
        <f t="shared" si="149"/>
        <v>0</v>
      </c>
      <c r="X458" s="103"/>
      <c r="Y458" s="103"/>
      <c r="Z458" s="40">
        <f t="shared" si="150"/>
        <v>0</v>
      </c>
    </row>
    <row r="459" spans="1:26" ht="35.25" hidden="1" thickTop="1" thickBot="1" x14ac:dyDescent="0.3">
      <c r="A459" s="105">
        <v>1</v>
      </c>
      <c r="B459" s="106" t="s">
        <v>129</v>
      </c>
      <c r="C459" s="106" t="s">
        <v>140</v>
      </c>
      <c r="D459" s="106" t="s">
        <v>294</v>
      </c>
      <c r="E459" s="106" t="s">
        <v>144</v>
      </c>
      <c r="F459" s="106" t="s">
        <v>144</v>
      </c>
      <c r="G459" s="106" t="s">
        <v>307</v>
      </c>
      <c r="H459" s="106"/>
      <c r="I459" s="106"/>
      <c r="J459" s="106"/>
      <c r="K459" s="107" t="s">
        <v>587</v>
      </c>
      <c r="L459" s="108"/>
      <c r="M459" s="108"/>
      <c r="N459" s="108"/>
      <c r="O459" s="101">
        <f t="shared" si="156"/>
        <v>0</v>
      </c>
      <c r="P459" s="108"/>
      <c r="Q459" s="108"/>
      <c r="R459" s="108"/>
      <c r="S459" s="108"/>
      <c r="T459" s="108"/>
      <c r="U459" s="108"/>
      <c r="V459" s="108" t="e">
        <f t="shared" si="154"/>
        <v>#DIV/0!</v>
      </c>
      <c r="W459" s="108">
        <f t="shared" si="149"/>
        <v>0</v>
      </c>
      <c r="X459" s="103"/>
      <c r="Y459" s="103"/>
      <c r="Z459" s="40">
        <f t="shared" si="150"/>
        <v>0</v>
      </c>
    </row>
    <row r="460" spans="1:26" ht="24" hidden="1" thickTop="1" thickBot="1" x14ac:dyDescent="0.3">
      <c r="A460" s="105">
        <v>1</v>
      </c>
      <c r="B460" s="106" t="s">
        <v>129</v>
      </c>
      <c r="C460" s="106" t="s">
        <v>140</v>
      </c>
      <c r="D460" s="106" t="s">
        <v>294</v>
      </c>
      <c r="E460" s="106" t="s">
        <v>144</v>
      </c>
      <c r="F460" s="106" t="s">
        <v>144</v>
      </c>
      <c r="G460" s="106" t="s">
        <v>449</v>
      </c>
      <c r="H460" s="106"/>
      <c r="I460" s="106"/>
      <c r="J460" s="106"/>
      <c r="K460" s="107" t="s">
        <v>588</v>
      </c>
      <c r="L460" s="108"/>
      <c r="M460" s="108"/>
      <c r="N460" s="108"/>
      <c r="O460" s="101">
        <f t="shared" si="156"/>
        <v>0</v>
      </c>
      <c r="P460" s="108"/>
      <c r="Q460" s="108"/>
      <c r="R460" s="108"/>
      <c r="S460" s="108"/>
      <c r="T460" s="108"/>
      <c r="U460" s="108"/>
      <c r="V460" s="108" t="e">
        <f t="shared" si="154"/>
        <v>#DIV/0!</v>
      </c>
      <c r="W460" s="108">
        <f t="shared" si="149"/>
        <v>0</v>
      </c>
      <c r="X460" s="103"/>
      <c r="Y460" s="103"/>
      <c r="Z460" s="40">
        <f t="shared" si="150"/>
        <v>0</v>
      </c>
    </row>
    <row r="461" spans="1:26" ht="24" hidden="1" thickTop="1" thickBot="1" x14ac:dyDescent="0.3">
      <c r="A461" s="105">
        <v>1</v>
      </c>
      <c r="B461" s="106" t="s">
        <v>129</v>
      </c>
      <c r="C461" s="106" t="s">
        <v>140</v>
      </c>
      <c r="D461" s="106" t="s">
        <v>294</v>
      </c>
      <c r="E461" s="106" t="s">
        <v>144</v>
      </c>
      <c r="F461" s="106" t="s">
        <v>144</v>
      </c>
      <c r="G461" s="106" t="s">
        <v>451</v>
      </c>
      <c r="H461" s="106"/>
      <c r="I461" s="106"/>
      <c r="J461" s="106"/>
      <c r="K461" s="107" t="s">
        <v>589</v>
      </c>
      <c r="L461" s="108"/>
      <c r="M461" s="108"/>
      <c r="N461" s="108"/>
      <c r="O461" s="101">
        <f t="shared" si="156"/>
        <v>0</v>
      </c>
      <c r="P461" s="108"/>
      <c r="Q461" s="108"/>
      <c r="R461" s="108"/>
      <c r="S461" s="108"/>
      <c r="T461" s="108"/>
      <c r="U461" s="108"/>
      <c r="V461" s="108" t="e">
        <f t="shared" si="154"/>
        <v>#DIV/0!</v>
      </c>
      <c r="W461" s="108">
        <f t="shared" si="149"/>
        <v>0</v>
      </c>
      <c r="X461" s="103"/>
      <c r="Y461" s="103"/>
      <c r="Z461" s="40">
        <f t="shared" si="150"/>
        <v>0</v>
      </c>
    </row>
    <row r="462" spans="1:26" ht="24" hidden="1" thickTop="1" thickBot="1" x14ac:dyDescent="0.3">
      <c r="A462" s="105">
        <v>1</v>
      </c>
      <c r="B462" s="106" t="s">
        <v>129</v>
      </c>
      <c r="C462" s="106" t="s">
        <v>140</v>
      </c>
      <c r="D462" s="106" t="s">
        <v>294</v>
      </c>
      <c r="E462" s="106" t="s">
        <v>144</v>
      </c>
      <c r="F462" s="106" t="s">
        <v>144</v>
      </c>
      <c r="G462" s="106" t="s">
        <v>453</v>
      </c>
      <c r="H462" s="106"/>
      <c r="I462" s="106"/>
      <c r="J462" s="106"/>
      <c r="K462" s="107" t="s">
        <v>590</v>
      </c>
      <c r="L462" s="108"/>
      <c r="M462" s="108"/>
      <c r="N462" s="108"/>
      <c r="O462" s="101">
        <f t="shared" si="156"/>
        <v>0</v>
      </c>
      <c r="P462" s="108"/>
      <c r="Q462" s="108"/>
      <c r="R462" s="108"/>
      <c r="S462" s="108"/>
      <c r="T462" s="108"/>
      <c r="U462" s="108"/>
      <c r="V462" s="108" t="e">
        <f t="shared" si="154"/>
        <v>#DIV/0!</v>
      </c>
      <c r="W462" s="108">
        <f t="shared" si="149"/>
        <v>0</v>
      </c>
      <c r="X462" s="103"/>
      <c r="Y462" s="103"/>
      <c r="Z462" s="40">
        <f t="shared" si="150"/>
        <v>0</v>
      </c>
    </row>
    <row r="463" spans="1:26" ht="24" hidden="1" thickTop="1" thickBot="1" x14ac:dyDescent="0.3">
      <c r="A463" s="105">
        <v>1</v>
      </c>
      <c r="B463" s="106" t="s">
        <v>129</v>
      </c>
      <c r="C463" s="106" t="s">
        <v>140</v>
      </c>
      <c r="D463" s="106" t="s">
        <v>294</v>
      </c>
      <c r="E463" s="106" t="s">
        <v>144</v>
      </c>
      <c r="F463" s="106" t="s">
        <v>144</v>
      </c>
      <c r="G463" s="106" t="s">
        <v>455</v>
      </c>
      <c r="H463" s="106"/>
      <c r="I463" s="106"/>
      <c r="J463" s="106"/>
      <c r="K463" s="107" t="s">
        <v>591</v>
      </c>
      <c r="L463" s="108"/>
      <c r="M463" s="108"/>
      <c r="N463" s="108"/>
      <c r="O463" s="101">
        <f t="shared" si="156"/>
        <v>0</v>
      </c>
      <c r="P463" s="108"/>
      <c r="Q463" s="108"/>
      <c r="R463" s="108"/>
      <c r="S463" s="108"/>
      <c r="T463" s="108"/>
      <c r="U463" s="108"/>
      <c r="V463" s="108" t="e">
        <f t="shared" si="154"/>
        <v>#DIV/0!</v>
      </c>
      <c r="W463" s="108">
        <f t="shared" si="149"/>
        <v>0</v>
      </c>
      <c r="X463" s="103"/>
      <c r="Y463" s="103"/>
      <c r="Z463" s="40">
        <f t="shared" si="150"/>
        <v>0</v>
      </c>
    </row>
    <row r="464" spans="1:26" ht="35.25" hidden="1" thickTop="1" thickBot="1" x14ac:dyDescent="0.3">
      <c r="A464" s="105">
        <v>1</v>
      </c>
      <c r="B464" s="106" t="s">
        <v>129</v>
      </c>
      <c r="C464" s="106" t="s">
        <v>140</v>
      </c>
      <c r="D464" s="106" t="s">
        <v>294</v>
      </c>
      <c r="E464" s="106" t="s">
        <v>144</v>
      </c>
      <c r="F464" s="106" t="s">
        <v>144</v>
      </c>
      <c r="G464" s="106" t="s">
        <v>457</v>
      </c>
      <c r="H464" s="106"/>
      <c r="I464" s="106"/>
      <c r="J464" s="106"/>
      <c r="K464" s="107" t="s">
        <v>592</v>
      </c>
      <c r="L464" s="108"/>
      <c r="M464" s="108"/>
      <c r="N464" s="108"/>
      <c r="O464" s="101">
        <f t="shared" si="156"/>
        <v>0</v>
      </c>
      <c r="P464" s="108"/>
      <c r="Q464" s="108"/>
      <c r="R464" s="108"/>
      <c r="S464" s="108"/>
      <c r="T464" s="108"/>
      <c r="U464" s="108"/>
      <c r="V464" s="108" t="e">
        <f t="shared" si="154"/>
        <v>#DIV/0!</v>
      </c>
      <c r="W464" s="108">
        <f t="shared" si="149"/>
        <v>0</v>
      </c>
      <c r="X464" s="103"/>
      <c r="Y464" s="103"/>
      <c r="Z464" s="40">
        <f t="shared" si="150"/>
        <v>0</v>
      </c>
    </row>
    <row r="465" spans="1:26" ht="35.25" hidden="1" thickTop="1" thickBot="1" x14ac:dyDescent="0.3">
      <c r="A465" s="105">
        <v>1</v>
      </c>
      <c r="B465" s="106" t="s">
        <v>129</v>
      </c>
      <c r="C465" s="106" t="s">
        <v>140</v>
      </c>
      <c r="D465" s="106" t="s">
        <v>294</v>
      </c>
      <c r="E465" s="106" t="s">
        <v>144</v>
      </c>
      <c r="F465" s="106" t="s">
        <v>144</v>
      </c>
      <c r="G465" s="106" t="s">
        <v>459</v>
      </c>
      <c r="H465" s="106"/>
      <c r="I465" s="106"/>
      <c r="J465" s="106"/>
      <c r="K465" s="107" t="s">
        <v>593</v>
      </c>
      <c r="L465" s="108"/>
      <c r="M465" s="108"/>
      <c r="N465" s="108"/>
      <c r="O465" s="101">
        <f t="shared" si="156"/>
        <v>0</v>
      </c>
      <c r="P465" s="108"/>
      <c r="Q465" s="108"/>
      <c r="R465" s="108"/>
      <c r="S465" s="108"/>
      <c r="T465" s="108"/>
      <c r="U465" s="108"/>
      <c r="V465" s="108" t="e">
        <f t="shared" si="154"/>
        <v>#DIV/0!</v>
      </c>
      <c r="W465" s="108">
        <f t="shared" si="149"/>
        <v>0</v>
      </c>
      <c r="X465" s="103"/>
      <c r="Y465" s="103"/>
      <c r="Z465" s="40">
        <f t="shared" si="150"/>
        <v>0</v>
      </c>
    </row>
    <row r="466" spans="1:26" ht="24" hidden="1" thickTop="1" thickBot="1" x14ac:dyDescent="0.3">
      <c r="A466" s="105">
        <v>1</v>
      </c>
      <c r="B466" s="106" t="s">
        <v>129</v>
      </c>
      <c r="C466" s="106" t="s">
        <v>140</v>
      </c>
      <c r="D466" s="106" t="s">
        <v>294</v>
      </c>
      <c r="E466" s="106" t="s">
        <v>144</v>
      </c>
      <c r="F466" s="106" t="s">
        <v>144</v>
      </c>
      <c r="G466" s="106" t="s">
        <v>461</v>
      </c>
      <c r="H466" s="106"/>
      <c r="I466" s="106"/>
      <c r="J466" s="106"/>
      <c r="K466" s="107" t="s">
        <v>594</v>
      </c>
      <c r="L466" s="108"/>
      <c r="M466" s="108"/>
      <c r="N466" s="108"/>
      <c r="O466" s="101">
        <f t="shared" si="156"/>
        <v>0</v>
      </c>
      <c r="P466" s="108"/>
      <c r="Q466" s="108"/>
      <c r="R466" s="108"/>
      <c r="S466" s="108"/>
      <c r="T466" s="108"/>
      <c r="U466" s="108"/>
      <c r="V466" s="108" t="e">
        <f t="shared" si="154"/>
        <v>#DIV/0!</v>
      </c>
      <c r="W466" s="108">
        <f t="shared" si="149"/>
        <v>0</v>
      </c>
      <c r="X466" s="103"/>
      <c r="Y466" s="103"/>
      <c r="Z466" s="40">
        <f t="shared" si="150"/>
        <v>0</v>
      </c>
    </row>
    <row r="467" spans="1:26" ht="24" hidden="1" thickTop="1" thickBot="1" x14ac:dyDescent="0.3">
      <c r="A467" s="105">
        <v>1</v>
      </c>
      <c r="B467" s="106" t="s">
        <v>129</v>
      </c>
      <c r="C467" s="106" t="s">
        <v>140</v>
      </c>
      <c r="D467" s="106" t="s">
        <v>294</v>
      </c>
      <c r="E467" s="106" t="s">
        <v>144</v>
      </c>
      <c r="F467" s="106" t="s">
        <v>144</v>
      </c>
      <c r="G467" s="106" t="s">
        <v>240</v>
      </c>
      <c r="H467" s="106"/>
      <c r="I467" s="106"/>
      <c r="J467" s="106"/>
      <c r="K467" s="107" t="s">
        <v>595</v>
      </c>
      <c r="L467" s="108"/>
      <c r="M467" s="108"/>
      <c r="N467" s="108"/>
      <c r="O467" s="101">
        <f t="shared" si="156"/>
        <v>0</v>
      </c>
      <c r="P467" s="108"/>
      <c r="Q467" s="108"/>
      <c r="R467" s="108"/>
      <c r="S467" s="108"/>
      <c r="T467" s="108"/>
      <c r="U467" s="108"/>
      <c r="V467" s="108" t="e">
        <f t="shared" si="154"/>
        <v>#DIV/0!</v>
      </c>
      <c r="W467" s="108">
        <f t="shared" si="149"/>
        <v>0</v>
      </c>
      <c r="X467" s="103"/>
      <c r="Y467" s="103"/>
      <c r="Z467" s="40">
        <f t="shared" si="150"/>
        <v>0</v>
      </c>
    </row>
    <row r="468" spans="1:26" ht="24" hidden="1" thickTop="1" thickBot="1" x14ac:dyDescent="0.3">
      <c r="A468" s="105">
        <v>1</v>
      </c>
      <c r="B468" s="106" t="s">
        <v>129</v>
      </c>
      <c r="C468" s="106" t="s">
        <v>140</v>
      </c>
      <c r="D468" s="106" t="s">
        <v>294</v>
      </c>
      <c r="E468" s="106" t="s">
        <v>144</v>
      </c>
      <c r="F468" s="106" t="s">
        <v>144</v>
      </c>
      <c r="G468" s="106" t="s">
        <v>464</v>
      </c>
      <c r="H468" s="106"/>
      <c r="I468" s="106"/>
      <c r="J468" s="106"/>
      <c r="K468" s="107" t="s">
        <v>596</v>
      </c>
      <c r="L468" s="108"/>
      <c r="M468" s="108"/>
      <c r="N468" s="108"/>
      <c r="O468" s="101">
        <f t="shared" si="156"/>
        <v>0</v>
      </c>
      <c r="P468" s="108"/>
      <c r="Q468" s="108"/>
      <c r="R468" s="108"/>
      <c r="S468" s="108"/>
      <c r="T468" s="108"/>
      <c r="U468" s="108"/>
      <c r="V468" s="108" t="e">
        <f t="shared" si="154"/>
        <v>#DIV/0!</v>
      </c>
      <c r="W468" s="108">
        <f t="shared" si="149"/>
        <v>0</v>
      </c>
      <c r="X468" s="103"/>
      <c r="Y468" s="103"/>
      <c r="Z468" s="40">
        <f t="shared" si="150"/>
        <v>0</v>
      </c>
    </row>
    <row r="469" spans="1:26" ht="24" hidden="1" thickTop="1" thickBot="1" x14ac:dyDescent="0.3">
      <c r="A469" s="105">
        <v>1</v>
      </c>
      <c r="B469" s="106" t="s">
        <v>129</v>
      </c>
      <c r="C469" s="106" t="s">
        <v>140</v>
      </c>
      <c r="D469" s="106" t="s">
        <v>294</v>
      </c>
      <c r="E469" s="106" t="s">
        <v>144</v>
      </c>
      <c r="F469" s="106" t="s">
        <v>144</v>
      </c>
      <c r="G469" s="106" t="s">
        <v>466</v>
      </c>
      <c r="H469" s="106"/>
      <c r="I469" s="106"/>
      <c r="J469" s="106"/>
      <c r="K469" s="107" t="s">
        <v>597</v>
      </c>
      <c r="L469" s="108"/>
      <c r="M469" s="108"/>
      <c r="N469" s="108"/>
      <c r="O469" s="101">
        <f t="shared" si="156"/>
        <v>0</v>
      </c>
      <c r="P469" s="108"/>
      <c r="Q469" s="108"/>
      <c r="R469" s="108"/>
      <c r="S469" s="108"/>
      <c r="T469" s="108"/>
      <c r="U469" s="108"/>
      <c r="V469" s="108" t="e">
        <f t="shared" si="154"/>
        <v>#DIV/0!</v>
      </c>
      <c r="W469" s="108">
        <f t="shared" si="149"/>
        <v>0</v>
      </c>
      <c r="X469" s="103"/>
      <c r="Y469" s="103"/>
      <c r="Z469" s="40">
        <f t="shared" si="150"/>
        <v>0</v>
      </c>
    </row>
    <row r="470" spans="1:26" ht="24" hidden="1" thickTop="1" thickBot="1" x14ac:dyDescent="0.3">
      <c r="A470" s="105">
        <v>1</v>
      </c>
      <c r="B470" s="106" t="s">
        <v>129</v>
      </c>
      <c r="C470" s="106" t="s">
        <v>140</v>
      </c>
      <c r="D470" s="106" t="s">
        <v>294</v>
      </c>
      <c r="E470" s="106" t="s">
        <v>144</v>
      </c>
      <c r="F470" s="106" t="s">
        <v>144</v>
      </c>
      <c r="G470" s="106" t="s">
        <v>468</v>
      </c>
      <c r="H470" s="106"/>
      <c r="I470" s="106"/>
      <c r="J470" s="106"/>
      <c r="K470" s="107" t="s">
        <v>598</v>
      </c>
      <c r="L470" s="108"/>
      <c r="M470" s="108"/>
      <c r="N470" s="108"/>
      <c r="O470" s="101">
        <f t="shared" si="156"/>
        <v>0</v>
      </c>
      <c r="P470" s="108"/>
      <c r="Q470" s="108"/>
      <c r="R470" s="108"/>
      <c r="S470" s="108"/>
      <c r="T470" s="108"/>
      <c r="U470" s="108"/>
      <c r="V470" s="108" t="e">
        <f t="shared" si="154"/>
        <v>#DIV/0!</v>
      </c>
      <c r="W470" s="108">
        <f t="shared" si="149"/>
        <v>0</v>
      </c>
      <c r="X470" s="103"/>
      <c r="Y470" s="103"/>
      <c r="Z470" s="40">
        <f t="shared" si="150"/>
        <v>0</v>
      </c>
    </row>
    <row r="471" spans="1:26" ht="24" hidden="1" thickTop="1" thickBot="1" x14ac:dyDescent="0.3">
      <c r="A471" s="105">
        <v>1</v>
      </c>
      <c r="B471" s="106" t="s">
        <v>129</v>
      </c>
      <c r="C471" s="106" t="s">
        <v>140</v>
      </c>
      <c r="D471" s="106" t="s">
        <v>294</v>
      </c>
      <c r="E471" s="106" t="s">
        <v>144</v>
      </c>
      <c r="F471" s="106" t="s">
        <v>144</v>
      </c>
      <c r="G471" s="106" t="s">
        <v>470</v>
      </c>
      <c r="H471" s="106"/>
      <c r="I471" s="106"/>
      <c r="J471" s="106"/>
      <c r="K471" s="107" t="s">
        <v>599</v>
      </c>
      <c r="L471" s="108"/>
      <c r="M471" s="108"/>
      <c r="N471" s="108"/>
      <c r="O471" s="101">
        <f t="shared" si="156"/>
        <v>0</v>
      </c>
      <c r="P471" s="108"/>
      <c r="Q471" s="108"/>
      <c r="R471" s="108"/>
      <c r="S471" s="108"/>
      <c r="T471" s="108"/>
      <c r="U471" s="108"/>
      <c r="V471" s="108" t="e">
        <f t="shared" si="154"/>
        <v>#DIV/0!</v>
      </c>
      <c r="W471" s="108">
        <f t="shared" ref="W471:W524" si="157">SUBTOTAL(9,P471:S471)</f>
        <v>0</v>
      </c>
      <c r="X471" s="103"/>
      <c r="Y471" s="103"/>
      <c r="Z471" s="40">
        <f t="shared" ref="Z471:Z524" si="158">W471-O471</f>
        <v>0</v>
      </c>
    </row>
    <row r="472" spans="1:26" ht="24" hidden="1" thickTop="1" thickBot="1" x14ac:dyDescent="0.3">
      <c r="A472" s="105">
        <v>1</v>
      </c>
      <c r="B472" s="106" t="s">
        <v>129</v>
      </c>
      <c r="C472" s="106" t="s">
        <v>140</v>
      </c>
      <c r="D472" s="106" t="s">
        <v>294</v>
      </c>
      <c r="E472" s="106" t="s">
        <v>144</v>
      </c>
      <c r="F472" s="106" t="s">
        <v>144</v>
      </c>
      <c r="G472" s="106" t="s">
        <v>472</v>
      </c>
      <c r="H472" s="106"/>
      <c r="I472" s="106"/>
      <c r="J472" s="106"/>
      <c r="K472" s="107" t="s">
        <v>600</v>
      </c>
      <c r="L472" s="108"/>
      <c r="M472" s="108"/>
      <c r="N472" s="108"/>
      <c r="O472" s="101">
        <f t="shared" si="156"/>
        <v>0</v>
      </c>
      <c r="P472" s="108"/>
      <c r="Q472" s="108"/>
      <c r="R472" s="108"/>
      <c r="S472" s="108"/>
      <c r="T472" s="108"/>
      <c r="U472" s="108"/>
      <c r="V472" s="108" t="e">
        <f t="shared" si="154"/>
        <v>#DIV/0!</v>
      </c>
      <c r="W472" s="108">
        <f t="shared" si="157"/>
        <v>0</v>
      </c>
      <c r="X472" s="103"/>
      <c r="Y472" s="103"/>
      <c r="Z472" s="40">
        <f t="shared" si="158"/>
        <v>0</v>
      </c>
    </row>
    <row r="473" spans="1:26" ht="24" hidden="1" thickTop="1" thickBot="1" x14ac:dyDescent="0.3">
      <c r="A473" s="105">
        <v>1</v>
      </c>
      <c r="B473" s="106" t="s">
        <v>129</v>
      </c>
      <c r="C473" s="106" t="s">
        <v>140</v>
      </c>
      <c r="D473" s="106" t="s">
        <v>294</v>
      </c>
      <c r="E473" s="106" t="s">
        <v>144</v>
      </c>
      <c r="F473" s="106" t="s">
        <v>144</v>
      </c>
      <c r="G473" s="106" t="s">
        <v>474</v>
      </c>
      <c r="H473" s="106"/>
      <c r="I473" s="106"/>
      <c r="J473" s="106"/>
      <c r="K473" s="107" t="s">
        <v>601</v>
      </c>
      <c r="L473" s="108"/>
      <c r="M473" s="108"/>
      <c r="N473" s="108"/>
      <c r="O473" s="101">
        <f t="shared" si="156"/>
        <v>0</v>
      </c>
      <c r="P473" s="108"/>
      <c r="Q473" s="108"/>
      <c r="R473" s="108"/>
      <c r="S473" s="108"/>
      <c r="T473" s="108"/>
      <c r="U473" s="108"/>
      <c r="V473" s="108" t="e">
        <f t="shared" si="154"/>
        <v>#DIV/0!</v>
      </c>
      <c r="W473" s="108">
        <f t="shared" si="157"/>
        <v>0</v>
      </c>
      <c r="X473" s="103"/>
      <c r="Y473" s="103"/>
      <c r="Z473" s="40">
        <f t="shared" si="158"/>
        <v>0</v>
      </c>
    </row>
    <row r="474" spans="1:26" ht="24" hidden="1" thickTop="1" thickBot="1" x14ac:dyDescent="0.3">
      <c r="A474" s="105">
        <v>1</v>
      </c>
      <c r="B474" s="106" t="s">
        <v>129</v>
      </c>
      <c r="C474" s="106" t="s">
        <v>140</v>
      </c>
      <c r="D474" s="106" t="s">
        <v>294</v>
      </c>
      <c r="E474" s="106" t="s">
        <v>144</v>
      </c>
      <c r="F474" s="106" t="s">
        <v>144</v>
      </c>
      <c r="G474" s="106" t="s">
        <v>476</v>
      </c>
      <c r="H474" s="106"/>
      <c r="I474" s="106"/>
      <c r="J474" s="106"/>
      <c r="K474" s="107" t="s">
        <v>602</v>
      </c>
      <c r="L474" s="108"/>
      <c r="M474" s="108"/>
      <c r="N474" s="108"/>
      <c r="O474" s="101">
        <f t="shared" si="156"/>
        <v>0</v>
      </c>
      <c r="P474" s="108"/>
      <c r="Q474" s="108"/>
      <c r="R474" s="108"/>
      <c r="S474" s="108"/>
      <c r="T474" s="108"/>
      <c r="U474" s="108"/>
      <c r="V474" s="108" t="e">
        <f t="shared" si="154"/>
        <v>#DIV/0!</v>
      </c>
      <c r="W474" s="108">
        <f t="shared" si="157"/>
        <v>0</v>
      </c>
      <c r="X474" s="103"/>
      <c r="Y474" s="103"/>
      <c r="Z474" s="40">
        <f t="shared" si="158"/>
        <v>0</v>
      </c>
    </row>
    <row r="475" spans="1:26" ht="24" hidden="1" thickTop="1" thickBot="1" x14ac:dyDescent="0.3">
      <c r="A475" s="105">
        <v>1</v>
      </c>
      <c r="B475" s="106" t="s">
        <v>129</v>
      </c>
      <c r="C475" s="106" t="s">
        <v>140</v>
      </c>
      <c r="D475" s="106" t="s">
        <v>294</v>
      </c>
      <c r="E475" s="106" t="s">
        <v>144</v>
      </c>
      <c r="F475" s="106" t="s">
        <v>144</v>
      </c>
      <c r="G475" s="106" t="s">
        <v>478</v>
      </c>
      <c r="H475" s="106"/>
      <c r="I475" s="106"/>
      <c r="J475" s="106"/>
      <c r="K475" s="107" t="s">
        <v>603</v>
      </c>
      <c r="L475" s="108"/>
      <c r="M475" s="108"/>
      <c r="N475" s="108"/>
      <c r="O475" s="101">
        <f t="shared" si="156"/>
        <v>0</v>
      </c>
      <c r="P475" s="108"/>
      <c r="Q475" s="108"/>
      <c r="R475" s="108"/>
      <c r="S475" s="108"/>
      <c r="T475" s="108"/>
      <c r="U475" s="108"/>
      <c r="V475" s="108" t="e">
        <f t="shared" si="154"/>
        <v>#DIV/0!</v>
      </c>
      <c r="W475" s="108">
        <f t="shared" si="157"/>
        <v>0</v>
      </c>
      <c r="X475" s="103"/>
      <c r="Y475" s="103"/>
      <c r="Z475" s="40">
        <f t="shared" si="158"/>
        <v>0</v>
      </c>
    </row>
    <row r="476" spans="1:26" ht="24" hidden="1" thickTop="1" thickBot="1" x14ac:dyDescent="0.3">
      <c r="A476" s="105">
        <v>1</v>
      </c>
      <c r="B476" s="106" t="s">
        <v>129</v>
      </c>
      <c r="C476" s="106" t="s">
        <v>140</v>
      </c>
      <c r="D476" s="106" t="s">
        <v>294</v>
      </c>
      <c r="E476" s="106" t="s">
        <v>144</v>
      </c>
      <c r="F476" s="106" t="s">
        <v>144</v>
      </c>
      <c r="G476" s="106" t="s">
        <v>569</v>
      </c>
      <c r="H476" s="106"/>
      <c r="I476" s="106"/>
      <c r="J476" s="106"/>
      <c r="K476" s="107" t="s">
        <v>604</v>
      </c>
      <c r="L476" s="108"/>
      <c r="M476" s="108"/>
      <c r="N476" s="108"/>
      <c r="O476" s="101">
        <f t="shared" si="156"/>
        <v>0</v>
      </c>
      <c r="P476" s="108"/>
      <c r="Q476" s="108"/>
      <c r="R476" s="108"/>
      <c r="S476" s="108"/>
      <c r="T476" s="108"/>
      <c r="U476" s="108"/>
      <c r="V476" s="108" t="e">
        <f t="shared" si="154"/>
        <v>#DIV/0!</v>
      </c>
      <c r="W476" s="108">
        <f t="shared" si="157"/>
        <v>0</v>
      </c>
      <c r="X476" s="103"/>
      <c r="Y476" s="103"/>
      <c r="Z476" s="40">
        <f t="shared" si="158"/>
        <v>0</v>
      </c>
    </row>
    <row r="477" spans="1:26" ht="16.5" hidden="1" thickTop="1" thickBot="1" x14ac:dyDescent="0.3">
      <c r="A477" s="82">
        <v>1</v>
      </c>
      <c r="B477" s="83" t="s">
        <v>129</v>
      </c>
      <c r="C477" s="83" t="s">
        <v>140</v>
      </c>
      <c r="D477" s="83" t="s">
        <v>294</v>
      </c>
      <c r="E477" s="83" t="s">
        <v>144</v>
      </c>
      <c r="F477" s="83" t="s">
        <v>218</v>
      </c>
      <c r="G477" s="83"/>
      <c r="H477" s="83"/>
      <c r="I477" s="83"/>
      <c r="J477" s="83"/>
      <c r="K477" s="124" t="s">
        <v>605</v>
      </c>
      <c r="L477" s="125">
        <f>SUM(L478:L508)</f>
        <v>0</v>
      </c>
      <c r="M477" s="125">
        <f t="shared" ref="M477:U477" si="159">SUM(M478:M508)</f>
        <v>0</v>
      </c>
      <c r="N477" s="125">
        <f t="shared" si="159"/>
        <v>0</v>
      </c>
      <c r="O477" s="125">
        <f t="shared" si="159"/>
        <v>0</v>
      </c>
      <c r="P477" s="125">
        <f t="shared" si="159"/>
        <v>0</v>
      </c>
      <c r="Q477" s="125">
        <f t="shared" si="159"/>
        <v>0</v>
      </c>
      <c r="R477" s="125">
        <f t="shared" si="159"/>
        <v>0</v>
      </c>
      <c r="S477" s="125">
        <f t="shared" si="159"/>
        <v>0</v>
      </c>
      <c r="T477" s="125">
        <f t="shared" si="159"/>
        <v>0</v>
      </c>
      <c r="U477" s="108">
        <f t="shared" si="159"/>
        <v>0</v>
      </c>
      <c r="V477" s="125" t="e">
        <f t="shared" si="154"/>
        <v>#DIV/0!</v>
      </c>
      <c r="W477" s="125">
        <f t="shared" si="157"/>
        <v>0</v>
      </c>
      <c r="X477" s="88"/>
      <c r="Y477" s="88"/>
      <c r="Z477" s="126">
        <f t="shared" si="158"/>
        <v>0</v>
      </c>
    </row>
    <row r="478" spans="1:26" ht="24" hidden="1" thickTop="1" thickBot="1" x14ac:dyDescent="0.3">
      <c r="A478" s="105">
        <v>1</v>
      </c>
      <c r="B478" s="106" t="s">
        <v>129</v>
      </c>
      <c r="C478" s="106" t="s">
        <v>140</v>
      </c>
      <c r="D478" s="106" t="s">
        <v>294</v>
      </c>
      <c r="E478" s="106" t="s">
        <v>144</v>
      </c>
      <c r="F478" s="106" t="s">
        <v>218</v>
      </c>
      <c r="G478" s="106" t="s">
        <v>133</v>
      </c>
      <c r="H478" s="106"/>
      <c r="I478" s="106"/>
      <c r="J478" s="106"/>
      <c r="K478" s="107" t="s">
        <v>606</v>
      </c>
      <c r="L478" s="108"/>
      <c r="M478" s="108"/>
      <c r="N478" s="108"/>
      <c r="O478" s="101">
        <f t="shared" ref="O478:O508" si="160">+L478+M478-N478</f>
        <v>0</v>
      </c>
      <c r="P478" s="108"/>
      <c r="Q478" s="108"/>
      <c r="R478" s="108"/>
      <c r="S478" s="108"/>
      <c r="T478" s="108"/>
      <c r="U478" s="108"/>
      <c r="V478" s="108" t="e">
        <f t="shared" si="154"/>
        <v>#DIV/0!</v>
      </c>
      <c r="W478" s="108">
        <f t="shared" si="157"/>
        <v>0</v>
      </c>
      <c r="X478" s="103"/>
      <c r="Y478" s="103"/>
      <c r="Z478" s="40">
        <f t="shared" si="158"/>
        <v>0</v>
      </c>
    </row>
    <row r="479" spans="1:26" ht="24" hidden="1" thickTop="1" thickBot="1" x14ac:dyDescent="0.3">
      <c r="A479" s="105">
        <v>1</v>
      </c>
      <c r="B479" s="106" t="s">
        <v>129</v>
      </c>
      <c r="C479" s="106" t="s">
        <v>140</v>
      </c>
      <c r="D479" s="106" t="s">
        <v>294</v>
      </c>
      <c r="E479" s="106" t="s">
        <v>144</v>
      </c>
      <c r="F479" s="106" t="s">
        <v>218</v>
      </c>
      <c r="G479" s="106" t="s">
        <v>144</v>
      </c>
      <c r="H479" s="106"/>
      <c r="I479" s="106"/>
      <c r="J479" s="106"/>
      <c r="K479" s="107" t="s">
        <v>607</v>
      </c>
      <c r="L479" s="108"/>
      <c r="M479" s="108"/>
      <c r="N479" s="108"/>
      <c r="O479" s="101">
        <f t="shared" si="160"/>
        <v>0</v>
      </c>
      <c r="P479" s="108"/>
      <c r="Q479" s="108"/>
      <c r="R479" s="108"/>
      <c r="S479" s="108"/>
      <c r="T479" s="108"/>
      <c r="U479" s="108"/>
      <c r="V479" s="108" t="e">
        <f t="shared" si="154"/>
        <v>#DIV/0!</v>
      </c>
      <c r="W479" s="108">
        <f t="shared" si="157"/>
        <v>0</v>
      </c>
      <c r="X479" s="103"/>
      <c r="Y479" s="103"/>
      <c r="Z479" s="40">
        <f t="shared" si="158"/>
        <v>0</v>
      </c>
    </row>
    <row r="480" spans="1:26" ht="24" hidden="1" thickTop="1" thickBot="1" x14ac:dyDescent="0.3">
      <c r="A480" s="105">
        <v>1</v>
      </c>
      <c r="B480" s="106" t="s">
        <v>129</v>
      </c>
      <c r="C480" s="106" t="s">
        <v>140</v>
      </c>
      <c r="D480" s="106" t="s">
        <v>294</v>
      </c>
      <c r="E480" s="106" t="s">
        <v>144</v>
      </c>
      <c r="F480" s="106" t="s">
        <v>218</v>
      </c>
      <c r="G480" s="106" t="s">
        <v>218</v>
      </c>
      <c r="H480" s="106"/>
      <c r="I480" s="106"/>
      <c r="J480" s="106"/>
      <c r="K480" s="107" t="s">
        <v>608</v>
      </c>
      <c r="L480" s="108"/>
      <c r="M480" s="108"/>
      <c r="N480" s="108"/>
      <c r="O480" s="101">
        <f t="shared" si="160"/>
        <v>0</v>
      </c>
      <c r="P480" s="108"/>
      <c r="Q480" s="108"/>
      <c r="R480" s="108"/>
      <c r="S480" s="108"/>
      <c r="T480" s="108"/>
      <c r="U480" s="108"/>
      <c r="V480" s="108" t="e">
        <f t="shared" si="154"/>
        <v>#DIV/0!</v>
      </c>
      <c r="W480" s="108">
        <f t="shared" si="157"/>
        <v>0</v>
      </c>
      <c r="X480" s="103"/>
      <c r="Y480" s="103"/>
      <c r="Z480" s="40">
        <f t="shared" si="158"/>
        <v>0</v>
      </c>
    </row>
    <row r="481" spans="1:26" ht="35.25" hidden="1" thickTop="1" thickBot="1" x14ac:dyDescent="0.3">
      <c r="A481" s="105">
        <v>1</v>
      </c>
      <c r="B481" s="106" t="s">
        <v>129</v>
      </c>
      <c r="C481" s="106" t="s">
        <v>140</v>
      </c>
      <c r="D481" s="106" t="s">
        <v>294</v>
      </c>
      <c r="E481" s="106" t="s">
        <v>144</v>
      </c>
      <c r="F481" s="106" t="s">
        <v>218</v>
      </c>
      <c r="G481" s="106" t="s">
        <v>226</v>
      </c>
      <c r="H481" s="106"/>
      <c r="I481" s="106"/>
      <c r="J481" s="106"/>
      <c r="K481" s="107" t="s">
        <v>609</v>
      </c>
      <c r="L481" s="108"/>
      <c r="M481" s="108"/>
      <c r="N481" s="108"/>
      <c r="O481" s="101">
        <f t="shared" si="160"/>
        <v>0</v>
      </c>
      <c r="P481" s="108"/>
      <c r="Q481" s="108"/>
      <c r="R481" s="108"/>
      <c r="S481" s="108"/>
      <c r="T481" s="108"/>
      <c r="U481" s="108"/>
      <c r="V481" s="108" t="e">
        <f t="shared" si="154"/>
        <v>#DIV/0!</v>
      </c>
      <c r="W481" s="108">
        <f t="shared" si="157"/>
        <v>0</v>
      </c>
      <c r="X481" s="103"/>
      <c r="Y481" s="103"/>
      <c r="Z481" s="40">
        <f t="shared" si="158"/>
        <v>0</v>
      </c>
    </row>
    <row r="482" spans="1:26" ht="35.25" hidden="1" thickTop="1" thickBot="1" x14ac:dyDescent="0.3">
      <c r="A482" s="105">
        <v>1</v>
      </c>
      <c r="B482" s="106" t="s">
        <v>129</v>
      </c>
      <c r="C482" s="106" t="s">
        <v>140</v>
      </c>
      <c r="D482" s="106" t="s">
        <v>294</v>
      </c>
      <c r="E482" s="106" t="s">
        <v>144</v>
      </c>
      <c r="F482" s="106" t="s">
        <v>218</v>
      </c>
      <c r="G482" s="106" t="s">
        <v>156</v>
      </c>
      <c r="H482" s="106"/>
      <c r="I482" s="106"/>
      <c r="J482" s="106"/>
      <c r="K482" s="107" t="s">
        <v>610</v>
      </c>
      <c r="L482" s="108"/>
      <c r="M482" s="108"/>
      <c r="N482" s="108"/>
      <c r="O482" s="101">
        <f t="shared" si="160"/>
        <v>0</v>
      </c>
      <c r="P482" s="108"/>
      <c r="Q482" s="108"/>
      <c r="R482" s="108"/>
      <c r="S482" s="108"/>
      <c r="T482" s="108"/>
      <c r="U482" s="108"/>
      <c r="V482" s="108" t="e">
        <f t="shared" si="154"/>
        <v>#DIV/0!</v>
      </c>
      <c r="W482" s="108">
        <f t="shared" si="157"/>
        <v>0</v>
      </c>
      <c r="X482" s="103"/>
      <c r="Y482" s="103"/>
      <c r="Z482" s="40">
        <f t="shared" si="158"/>
        <v>0</v>
      </c>
    </row>
    <row r="483" spans="1:26" ht="24" hidden="1" thickTop="1" thickBot="1" x14ac:dyDescent="0.3">
      <c r="A483" s="105">
        <v>1</v>
      </c>
      <c r="B483" s="106" t="s">
        <v>129</v>
      </c>
      <c r="C483" s="106" t="s">
        <v>140</v>
      </c>
      <c r="D483" s="106" t="s">
        <v>294</v>
      </c>
      <c r="E483" s="106" t="s">
        <v>144</v>
      </c>
      <c r="F483" s="106" t="s">
        <v>218</v>
      </c>
      <c r="G483" s="106" t="s">
        <v>274</v>
      </c>
      <c r="H483" s="106"/>
      <c r="I483" s="106"/>
      <c r="J483" s="106"/>
      <c r="K483" s="107" t="s">
        <v>611</v>
      </c>
      <c r="L483" s="108"/>
      <c r="M483" s="108"/>
      <c r="N483" s="108"/>
      <c r="O483" s="101">
        <f t="shared" si="160"/>
        <v>0</v>
      </c>
      <c r="P483" s="108"/>
      <c r="Q483" s="108"/>
      <c r="R483" s="108"/>
      <c r="S483" s="108"/>
      <c r="T483" s="108"/>
      <c r="U483" s="108"/>
      <c r="V483" s="108" t="e">
        <f t="shared" si="154"/>
        <v>#DIV/0!</v>
      </c>
      <c r="W483" s="108">
        <f t="shared" si="157"/>
        <v>0</v>
      </c>
      <c r="X483" s="103"/>
      <c r="Y483" s="103"/>
      <c r="Z483" s="40">
        <f t="shared" si="158"/>
        <v>0</v>
      </c>
    </row>
    <row r="484" spans="1:26" ht="24" hidden="1" thickTop="1" thickBot="1" x14ac:dyDescent="0.3">
      <c r="A484" s="105">
        <v>1</v>
      </c>
      <c r="B484" s="106" t="s">
        <v>129</v>
      </c>
      <c r="C484" s="106" t="s">
        <v>140</v>
      </c>
      <c r="D484" s="106" t="s">
        <v>294</v>
      </c>
      <c r="E484" s="106" t="s">
        <v>144</v>
      </c>
      <c r="F484" s="106" t="s">
        <v>218</v>
      </c>
      <c r="G484" s="106" t="s">
        <v>279</v>
      </c>
      <c r="H484" s="106"/>
      <c r="I484" s="106"/>
      <c r="J484" s="106"/>
      <c r="K484" s="107" t="s">
        <v>612</v>
      </c>
      <c r="L484" s="108"/>
      <c r="M484" s="108"/>
      <c r="N484" s="108"/>
      <c r="O484" s="101">
        <f t="shared" si="160"/>
        <v>0</v>
      </c>
      <c r="P484" s="108"/>
      <c r="Q484" s="108"/>
      <c r="R484" s="108"/>
      <c r="S484" s="108"/>
      <c r="T484" s="108"/>
      <c r="U484" s="108"/>
      <c r="V484" s="108" t="e">
        <f t="shared" si="154"/>
        <v>#DIV/0!</v>
      </c>
      <c r="W484" s="108">
        <f t="shared" si="157"/>
        <v>0</v>
      </c>
      <c r="X484" s="103"/>
      <c r="Y484" s="103"/>
      <c r="Z484" s="40">
        <f t="shared" si="158"/>
        <v>0</v>
      </c>
    </row>
    <row r="485" spans="1:26" ht="24" hidden="1" thickTop="1" thickBot="1" x14ac:dyDescent="0.3">
      <c r="A485" s="105">
        <v>1</v>
      </c>
      <c r="B485" s="106" t="s">
        <v>129</v>
      </c>
      <c r="C485" s="106" t="s">
        <v>140</v>
      </c>
      <c r="D485" s="106" t="s">
        <v>294</v>
      </c>
      <c r="E485" s="106" t="s">
        <v>144</v>
      </c>
      <c r="F485" s="106" t="s">
        <v>218</v>
      </c>
      <c r="G485" s="106" t="s">
        <v>284</v>
      </c>
      <c r="H485" s="106"/>
      <c r="I485" s="106"/>
      <c r="J485" s="106"/>
      <c r="K485" s="107" t="s">
        <v>613</v>
      </c>
      <c r="L485" s="108"/>
      <c r="M485" s="108"/>
      <c r="N485" s="108"/>
      <c r="O485" s="101">
        <f t="shared" si="160"/>
        <v>0</v>
      </c>
      <c r="P485" s="108"/>
      <c r="Q485" s="108"/>
      <c r="R485" s="108"/>
      <c r="S485" s="108"/>
      <c r="T485" s="108"/>
      <c r="U485" s="108"/>
      <c r="V485" s="108" t="e">
        <f t="shared" si="154"/>
        <v>#DIV/0!</v>
      </c>
      <c r="W485" s="108">
        <f t="shared" si="157"/>
        <v>0</v>
      </c>
      <c r="X485" s="103"/>
      <c r="Y485" s="103"/>
      <c r="Z485" s="40">
        <f t="shared" si="158"/>
        <v>0</v>
      </c>
    </row>
    <row r="486" spans="1:26" ht="24" hidden="1" thickTop="1" thickBot="1" x14ac:dyDescent="0.3">
      <c r="A486" s="105">
        <v>1</v>
      </c>
      <c r="B486" s="106" t="s">
        <v>129</v>
      </c>
      <c r="C486" s="106" t="s">
        <v>140</v>
      </c>
      <c r="D486" s="106" t="s">
        <v>294</v>
      </c>
      <c r="E486" s="106" t="s">
        <v>144</v>
      </c>
      <c r="F486" s="106" t="s">
        <v>218</v>
      </c>
      <c r="G486" s="106" t="s">
        <v>289</v>
      </c>
      <c r="H486" s="106"/>
      <c r="I486" s="106"/>
      <c r="J486" s="106"/>
      <c r="K486" s="107" t="s">
        <v>614</v>
      </c>
      <c r="L486" s="108"/>
      <c r="M486" s="108"/>
      <c r="N486" s="108"/>
      <c r="O486" s="101">
        <f t="shared" si="160"/>
        <v>0</v>
      </c>
      <c r="P486" s="108"/>
      <c r="Q486" s="108"/>
      <c r="R486" s="108"/>
      <c r="S486" s="108"/>
      <c r="T486" s="108"/>
      <c r="U486" s="108"/>
      <c r="V486" s="108" t="e">
        <f t="shared" si="154"/>
        <v>#DIV/0!</v>
      </c>
      <c r="W486" s="108">
        <f t="shared" si="157"/>
        <v>0</v>
      </c>
      <c r="X486" s="103"/>
      <c r="Y486" s="103"/>
      <c r="Z486" s="40">
        <f t="shared" si="158"/>
        <v>0</v>
      </c>
    </row>
    <row r="487" spans="1:26" ht="24" hidden="1" thickTop="1" thickBot="1" x14ac:dyDescent="0.3">
      <c r="A487" s="105">
        <v>1</v>
      </c>
      <c r="B487" s="106" t="s">
        <v>129</v>
      </c>
      <c r="C487" s="106" t="s">
        <v>140</v>
      </c>
      <c r="D487" s="106" t="s">
        <v>294</v>
      </c>
      <c r="E487" s="106" t="s">
        <v>144</v>
      </c>
      <c r="F487" s="106" t="s">
        <v>218</v>
      </c>
      <c r="G487" s="106" t="s">
        <v>294</v>
      </c>
      <c r="H487" s="106"/>
      <c r="I487" s="106"/>
      <c r="J487" s="106"/>
      <c r="K487" s="107" t="s">
        <v>615</v>
      </c>
      <c r="L487" s="108"/>
      <c r="M487" s="108"/>
      <c r="N487" s="108"/>
      <c r="O487" s="101">
        <f t="shared" si="160"/>
        <v>0</v>
      </c>
      <c r="P487" s="108"/>
      <c r="Q487" s="108"/>
      <c r="R487" s="108"/>
      <c r="S487" s="108"/>
      <c r="T487" s="108"/>
      <c r="U487" s="108"/>
      <c r="V487" s="108" t="e">
        <f t="shared" si="154"/>
        <v>#DIV/0!</v>
      </c>
      <c r="W487" s="108">
        <f t="shared" si="157"/>
        <v>0</v>
      </c>
      <c r="X487" s="103"/>
      <c r="Y487" s="103"/>
      <c r="Z487" s="40">
        <f t="shared" si="158"/>
        <v>0</v>
      </c>
    </row>
    <row r="488" spans="1:26" ht="24" hidden="1" thickTop="1" thickBot="1" x14ac:dyDescent="0.3">
      <c r="A488" s="105">
        <v>1</v>
      </c>
      <c r="B488" s="106" t="s">
        <v>129</v>
      </c>
      <c r="C488" s="106" t="s">
        <v>140</v>
      </c>
      <c r="D488" s="106" t="s">
        <v>294</v>
      </c>
      <c r="E488" s="106" t="s">
        <v>144</v>
      </c>
      <c r="F488" s="106" t="s">
        <v>218</v>
      </c>
      <c r="G488" s="106" t="s">
        <v>443</v>
      </c>
      <c r="H488" s="106"/>
      <c r="I488" s="106"/>
      <c r="J488" s="106"/>
      <c r="K488" s="107" t="s">
        <v>616</v>
      </c>
      <c r="L488" s="108"/>
      <c r="M488" s="108"/>
      <c r="N488" s="108"/>
      <c r="O488" s="101">
        <f t="shared" si="160"/>
        <v>0</v>
      </c>
      <c r="P488" s="108"/>
      <c r="Q488" s="108"/>
      <c r="R488" s="108"/>
      <c r="S488" s="108"/>
      <c r="T488" s="108"/>
      <c r="U488" s="108"/>
      <c r="V488" s="108" t="e">
        <f t="shared" si="154"/>
        <v>#DIV/0!</v>
      </c>
      <c r="W488" s="108">
        <f t="shared" si="157"/>
        <v>0</v>
      </c>
      <c r="X488" s="103"/>
      <c r="Y488" s="103"/>
      <c r="Z488" s="40">
        <f t="shared" si="158"/>
        <v>0</v>
      </c>
    </row>
    <row r="489" spans="1:26" ht="24" hidden="1" thickTop="1" thickBot="1" x14ac:dyDescent="0.3">
      <c r="A489" s="105">
        <v>1</v>
      </c>
      <c r="B489" s="106" t="s">
        <v>129</v>
      </c>
      <c r="C489" s="106" t="s">
        <v>140</v>
      </c>
      <c r="D489" s="106" t="s">
        <v>294</v>
      </c>
      <c r="E489" s="106" t="s">
        <v>144</v>
      </c>
      <c r="F489" s="106" t="s">
        <v>218</v>
      </c>
      <c r="G489" s="106" t="s">
        <v>445</v>
      </c>
      <c r="H489" s="106"/>
      <c r="I489" s="106"/>
      <c r="J489" s="106"/>
      <c r="K489" s="107" t="s">
        <v>617</v>
      </c>
      <c r="L489" s="108"/>
      <c r="M489" s="108"/>
      <c r="N489" s="108"/>
      <c r="O489" s="101">
        <f t="shared" si="160"/>
        <v>0</v>
      </c>
      <c r="P489" s="108"/>
      <c r="Q489" s="108"/>
      <c r="R489" s="108"/>
      <c r="S489" s="108"/>
      <c r="T489" s="108"/>
      <c r="U489" s="108"/>
      <c r="V489" s="108" t="e">
        <f t="shared" si="154"/>
        <v>#DIV/0!</v>
      </c>
      <c r="W489" s="108">
        <f t="shared" si="157"/>
        <v>0</v>
      </c>
      <c r="X489" s="103"/>
      <c r="Y489" s="103"/>
      <c r="Z489" s="40">
        <f t="shared" si="158"/>
        <v>0</v>
      </c>
    </row>
    <row r="490" spans="1:26" ht="24" hidden="1" thickTop="1" thickBot="1" x14ac:dyDescent="0.3">
      <c r="A490" s="105">
        <v>1</v>
      </c>
      <c r="B490" s="106" t="s">
        <v>129</v>
      </c>
      <c r="C490" s="106" t="s">
        <v>140</v>
      </c>
      <c r="D490" s="106" t="s">
        <v>294</v>
      </c>
      <c r="E490" s="106" t="s">
        <v>144</v>
      </c>
      <c r="F490" s="106" t="s">
        <v>218</v>
      </c>
      <c r="G490" s="106" t="s">
        <v>235</v>
      </c>
      <c r="H490" s="106"/>
      <c r="I490" s="106"/>
      <c r="J490" s="106"/>
      <c r="K490" s="107" t="s">
        <v>618</v>
      </c>
      <c r="L490" s="108"/>
      <c r="M490" s="108"/>
      <c r="N490" s="108"/>
      <c r="O490" s="101">
        <f t="shared" si="160"/>
        <v>0</v>
      </c>
      <c r="P490" s="108"/>
      <c r="Q490" s="108"/>
      <c r="R490" s="108"/>
      <c r="S490" s="108"/>
      <c r="T490" s="108"/>
      <c r="U490" s="108"/>
      <c r="V490" s="108" t="e">
        <f t="shared" ref="V490:V526" si="161">U490/T490</f>
        <v>#DIV/0!</v>
      </c>
      <c r="W490" s="108">
        <f t="shared" si="157"/>
        <v>0</v>
      </c>
      <c r="X490" s="103"/>
      <c r="Y490" s="103"/>
      <c r="Z490" s="40">
        <f t="shared" si="158"/>
        <v>0</v>
      </c>
    </row>
    <row r="491" spans="1:26" ht="35.25" hidden="1" thickTop="1" thickBot="1" x14ac:dyDescent="0.3">
      <c r="A491" s="105">
        <v>1</v>
      </c>
      <c r="B491" s="106" t="s">
        <v>129</v>
      </c>
      <c r="C491" s="106" t="s">
        <v>140</v>
      </c>
      <c r="D491" s="106" t="s">
        <v>294</v>
      </c>
      <c r="E491" s="106" t="s">
        <v>144</v>
      </c>
      <c r="F491" s="106" t="s">
        <v>218</v>
      </c>
      <c r="G491" s="106" t="s">
        <v>307</v>
      </c>
      <c r="H491" s="106"/>
      <c r="I491" s="106"/>
      <c r="J491" s="106"/>
      <c r="K491" s="107" t="s">
        <v>619</v>
      </c>
      <c r="L491" s="108"/>
      <c r="M491" s="108"/>
      <c r="N491" s="108"/>
      <c r="O491" s="101">
        <f t="shared" si="160"/>
        <v>0</v>
      </c>
      <c r="P491" s="108"/>
      <c r="Q491" s="108"/>
      <c r="R491" s="108"/>
      <c r="S491" s="108"/>
      <c r="T491" s="108"/>
      <c r="U491" s="108"/>
      <c r="V491" s="108" t="e">
        <f t="shared" si="161"/>
        <v>#DIV/0!</v>
      </c>
      <c r="W491" s="108">
        <f t="shared" si="157"/>
        <v>0</v>
      </c>
      <c r="X491" s="103"/>
      <c r="Y491" s="103"/>
      <c r="Z491" s="40">
        <f t="shared" si="158"/>
        <v>0</v>
      </c>
    </row>
    <row r="492" spans="1:26" ht="24" hidden="1" thickTop="1" thickBot="1" x14ac:dyDescent="0.3">
      <c r="A492" s="105">
        <v>1</v>
      </c>
      <c r="B492" s="106" t="s">
        <v>129</v>
      </c>
      <c r="C492" s="106" t="s">
        <v>140</v>
      </c>
      <c r="D492" s="106" t="s">
        <v>294</v>
      </c>
      <c r="E492" s="106" t="s">
        <v>144</v>
      </c>
      <c r="F492" s="106" t="s">
        <v>218</v>
      </c>
      <c r="G492" s="106" t="s">
        <v>449</v>
      </c>
      <c r="H492" s="106"/>
      <c r="I492" s="106"/>
      <c r="J492" s="106"/>
      <c r="K492" s="107" t="s">
        <v>620</v>
      </c>
      <c r="L492" s="108"/>
      <c r="M492" s="108"/>
      <c r="N492" s="108"/>
      <c r="O492" s="101">
        <f t="shared" si="160"/>
        <v>0</v>
      </c>
      <c r="P492" s="108"/>
      <c r="Q492" s="108"/>
      <c r="R492" s="108"/>
      <c r="S492" s="108"/>
      <c r="T492" s="108"/>
      <c r="U492" s="108"/>
      <c r="V492" s="108" t="e">
        <f t="shared" si="161"/>
        <v>#DIV/0!</v>
      </c>
      <c r="W492" s="108">
        <f t="shared" si="157"/>
        <v>0</v>
      </c>
      <c r="X492" s="103"/>
      <c r="Y492" s="103"/>
      <c r="Z492" s="40">
        <f t="shared" si="158"/>
        <v>0</v>
      </c>
    </row>
    <row r="493" spans="1:26" ht="24" hidden="1" thickTop="1" thickBot="1" x14ac:dyDescent="0.3">
      <c r="A493" s="105">
        <v>1</v>
      </c>
      <c r="B493" s="106" t="s">
        <v>129</v>
      </c>
      <c r="C493" s="106" t="s">
        <v>140</v>
      </c>
      <c r="D493" s="106" t="s">
        <v>294</v>
      </c>
      <c r="E493" s="106" t="s">
        <v>144</v>
      </c>
      <c r="F493" s="106" t="s">
        <v>218</v>
      </c>
      <c r="G493" s="106" t="s">
        <v>451</v>
      </c>
      <c r="H493" s="106"/>
      <c r="I493" s="106"/>
      <c r="J493" s="106"/>
      <c r="K493" s="107" t="s">
        <v>621</v>
      </c>
      <c r="L493" s="108"/>
      <c r="M493" s="108"/>
      <c r="N493" s="108"/>
      <c r="O493" s="101">
        <f t="shared" si="160"/>
        <v>0</v>
      </c>
      <c r="P493" s="108"/>
      <c r="Q493" s="108"/>
      <c r="R493" s="108"/>
      <c r="S493" s="108"/>
      <c r="T493" s="108"/>
      <c r="U493" s="108"/>
      <c r="V493" s="108" t="e">
        <f t="shared" si="161"/>
        <v>#DIV/0!</v>
      </c>
      <c r="W493" s="108">
        <f t="shared" si="157"/>
        <v>0</v>
      </c>
      <c r="X493" s="103"/>
      <c r="Y493" s="103"/>
      <c r="Z493" s="40">
        <f t="shared" si="158"/>
        <v>0</v>
      </c>
    </row>
    <row r="494" spans="1:26" ht="24" hidden="1" thickTop="1" thickBot="1" x14ac:dyDescent="0.3">
      <c r="A494" s="105">
        <v>1</v>
      </c>
      <c r="B494" s="106" t="s">
        <v>129</v>
      </c>
      <c r="C494" s="106" t="s">
        <v>140</v>
      </c>
      <c r="D494" s="106" t="s">
        <v>294</v>
      </c>
      <c r="E494" s="106" t="s">
        <v>144</v>
      </c>
      <c r="F494" s="106" t="s">
        <v>218</v>
      </c>
      <c r="G494" s="106" t="s">
        <v>453</v>
      </c>
      <c r="H494" s="106"/>
      <c r="I494" s="106"/>
      <c r="J494" s="106"/>
      <c r="K494" s="107" t="s">
        <v>622</v>
      </c>
      <c r="L494" s="108"/>
      <c r="M494" s="108"/>
      <c r="N494" s="108"/>
      <c r="O494" s="101">
        <f t="shared" si="160"/>
        <v>0</v>
      </c>
      <c r="P494" s="108"/>
      <c r="Q494" s="108"/>
      <c r="R494" s="108"/>
      <c r="S494" s="108"/>
      <c r="T494" s="108"/>
      <c r="U494" s="108"/>
      <c r="V494" s="108" t="e">
        <f t="shared" si="161"/>
        <v>#DIV/0!</v>
      </c>
      <c r="W494" s="108">
        <f t="shared" si="157"/>
        <v>0</v>
      </c>
      <c r="X494" s="103"/>
      <c r="Y494" s="103"/>
      <c r="Z494" s="40">
        <f t="shared" si="158"/>
        <v>0</v>
      </c>
    </row>
    <row r="495" spans="1:26" ht="24" hidden="1" thickTop="1" thickBot="1" x14ac:dyDescent="0.3">
      <c r="A495" s="105">
        <v>1</v>
      </c>
      <c r="B495" s="106" t="s">
        <v>129</v>
      </c>
      <c r="C495" s="106" t="s">
        <v>140</v>
      </c>
      <c r="D495" s="106" t="s">
        <v>294</v>
      </c>
      <c r="E495" s="106" t="s">
        <v>144</v>
      </c>
      <c r="F495" s="106" t="s">
        <v>218</v>
      </c>
      <c r="G495" s="106" t="s">
        <v>455</v>
      </c>
      <c r="H495" s="106"/>
      <c r="I495" s="106"/>
      <c r="J495" s="106"/>
      <c r="K495" s="107" t="s">
        <v>623</v>
      </c>
      <c r="L495" s="108"/>
      <c r="M495" s="108"/>
      <c r="N495" s="108"/>
      <c r="O495" s="101">
        <f t="shared" si="160"/>
        <v>0</v>
      </c>
      <c r="P495" s="108"/>
      <c r="Q495" s="108"/>
      <c r="R495" s="108"/>
      <c r="S495" s="108"/>
      <c r="T495" s="108"/>
      <c r="U495" s="108"/>
      <c r="V495" s="108" t="e">
        <f t="shared" si="161"/>
        <v>#DIV/0!</v>
      </c>
      <c r="W495" s="108">
        <f t="shared" si="157"/>
        <v>0</v>
      </c>
      <c r="X495" s="103"/>
      <c r="Y495" s="103"/>
      <c r="Z495" s="40">
        <f t="shared" si="158"/>
        <v>0</v>
      </c>
    </row>
    <row r="496" spans="1:26" ht="35.25" hidden="1" thickTop="1" thickBot="1" x14ac:dyDescent="0.3">
      <c r="A496" s="105">
        <v>1</v>
      </c>
      <c r="B496" s="106" t="s">
        <v>129</v>
      </c>
      <c r="C496" s="106" t="s">
        <v>140</v>
      </c>
      <c r="D496" s="106" t="s">
        <v>294</v>
      </c>
      <c r="E496" s="106" t="s">
        <v>144</v>
      </c>
      <c r="F496" s="106" t="s">
        <v>218</v>
      </c>
      <c r="G496" s="106" t="s">
        <v>457</v>
      </c>
      <c r="H496" s="106"/>
      <c r="I496" s="106"/>
      <c r="J496" s="106"/>
      <c r="K496" s="107" t="s">
        <v>624</v>
      </c>
      <c r="L496" s="108"/>
      <c r="M496" s="108"/>
      <c r="N496" s="108"/>
      <c r="O496" s="101">
        <f t="shared" si="160"/>
        <v>0</v>
      </c>
      <c r="P496" s="108"/>
      <c r="Q496" s="108"/>
      <c r="R496" s="108"/>
      <c r="S496" s="108"/>
      <c r="T496" s="108"/>
      <c r="U496" s="108"/>
      <c r="V496" s="108" t="e">
        <f t="shared" si="161"/>
        <v>#DIV/0!</v>
      </c>
      <c r="W496" s="108">
        <f t="shared" si="157"/>
        <v>0</v>
      </c>
      <c r="X496" s="103"/>
      <c r="Y496" s="103"/>
      <c r="Z496" s="40">
        <f t="shared" si="158"/>
        <v>0</v>
      </c>
    </row>
    <row r="497" spans="1:26" ht="35.25" hidden="1" thickTop="1" thickBot="1" x14ac:dyDescent="0.3">
      <c r="A497" s="105">
        <v>1</v>
      </c>
      <c r="B497" s="106" t="s">
        <v>129</v>
      </c>
      <c r="C497" s="106" t="s">
        <v>140</v>
      </c>
      <c r="D497" s="106" t="s">
        <v>294</v>
      </c>
      <c r="E497" s="106" t="s">
        <v>144</v>
      </c>
      <c r="F497" s="106" t="s">
        <v>218</v>
      </c>
      <c r="G497" s="106" t="s">
        <v>459</v>
      </c>
      <c r="H497" s="106"/>
      <c r="I497" s="106"/>
      <c r="J497" s="106"/>
      <c r="K497" s="107" t="s">
        <v>625</v>
      </c>
      <c r="L497" s="108"/>
      <c r="M497" s="108"/>
      <c r="N497" s="108"/>
      <c r="O497" s="101">
        <f t="shared" si="160"/>
        <v>0</v>
      </c>
      <c r="P497" s="108"/>
      <c r="Q497" s="108"/>
      <c r="R497" s="108"/>
      <c r="S497" s="108"/>
      <c r="T497" s="108"/>
      <c r="U497" s="108"/>
      <c r="V497" s="108" t="e">
        <f t="shared" si="161"/>
        <v>#DIV/0!</v>
      </c>
      <c r="W497" s="108">
        <f t="shared" si="157"/>
        <v>0</v>
      </c>
      <c r="X497" s="103"/>
      <c r="Y497" s="103"/>
      <c r="Z497" s="40">
        <f t="shared" si="158"/>
        <v>0</v>
      </c>
    </row>
    <row r="498" spans="1:26" ht="24" hidden="1" thickTop="1" thickBot="1" x14ac:dyDescent="0.3">
      <c r="A498" s="105">
        <v>1</v>
      </c>
      <c r="B498" s="106" t="s">
        <v>129</v>
      </c>
      <c r="C498" s="106" t="s">
        <v>140</v>
      </c>
      <c r="D498" s="106" t="s">
        <v>294</v>
      </c>
      <c r="E498" s="106" t="s">
        <v>144</v>
      </c>
      <c r="F498" s="106" t="s">
        <v>218</v>
      </c>
      <c r="G498" s="106" t="s">
        <v>461</v>
      </c>
      <c r="H498" s="106"/>
      <c r="I498" s="106"/>
      <c r="J498" s="106"/>
      <c r="K498" s="107" t="s">
        <v>626</v>
      </c>
      <c r="L498" s="108"/>
      <c r="M498" s="108"/>
      <c r="N498" s="108"/>
      <c r="O498" s="101">
        <f t="shared" si="160"/>
        <v>0</v>
      </c>
      <c r="P498" s="108"/>
      <c r="Q498" s="108"/>
      <c r="R498" s="108"/>
      <c r="S498" s="108"/>
      <c r="T498" s="108"/>
      <c r="U498" s="108"/>
      <c r="V498" s="108" t="e">
        <f t="shared" si="161"/>
        <v>#DIV/0!</v>
      </c>
      <c r="W498" s="108">
        <f t="shared" si="157"/>
        <v>0</v>
      </c>
      <c r="X498" s="103"/>
      <c r="Y498" s="103"/>
      <c r="Z498" s="40">
        <f t="shared" si="158"/>
        <v>0</v>
      </c>
    </row>
    <row r="499" spans="1:26" ht="24" hidden="1" thickTop="1" thickBot="1" x14ac:dyDescent="0.3">
      <c r="A499" s="105">
        <v>1</v>
      </c>
      <c r="B499" s="106" t="s">
        <v>129</v>
      </c>
      <c r="C499" s="106" t="s">
        <v>140</v>
      </c>
      <c r="D499" s="106" t="s">
        <v>294</v>
      </c>
      <c r="E499" s="106" t="s">
        <v>144</v>
      </c>
      <c r="F499" s="106" t="s">
        <v>218</v>
      </c>
      <c r="G499" s="106" t="s">
        <v>240</v>
      </c>
      <c r="H499" s="106"/>
      <c r="I499" s="106"/>
      <c r="J499" s="106"/>
      <c r="K499" s="107" t="s">
        <v>627</v>
      </c>
      <c r="L499" s="108"/>
      <c r="M499" s="108"/>
      <c r="N499" s="108"/>
      <c r="O499" s="101">
        <f t="shared" si="160"/>
        <v>0</v>
      </c>
      <c r="P499" s="108"/>
      <c r="Q499" s="108"/>
      <c r="R499" s="108"/>
      <c r="S499" s="108"/>
      <c r="T499" s="108"/>
      <c r="U499" s="108"/>
      <c r="V499" s="108" t="e">
        <f t="shared" si="161"/>
        <v>#DIV/0!</v>
      </c>
      <c r="W499" s="108">
        <f t="shared" si="157"/>
        <v>0</v>
      </c>
      <c r="X499" s="103"/>
      <c r="Y499" s="103"/>
      <c r="Z499" s="40">
        <f t="shared" si="158"/>
        <v>0</v>
      </c>
    </row>
    <row r="500" spans="1:26" ht="24" hidden="1" thickTop="1" thickBot="1" x14ac:dyDescent="0.3">
      <c r="A500" s="105">
        <v>1</v>
      </c>
      <c r="B500" s="106" t="s">
        <v>129</v>
      </c>
      <c r="C500" s="106" t="s">
        <v>140</v>
      </c>
      <c r="D500" s="106" t="s">
        <v>294</v>
      </c>
      <c r="E500" s="106" t="s">
        <v>144</v>
      </c>
      <c r="F500" s="106" t="s">
        <v>218</v>
      </c>
      <c r="G500" s="106" t="s">
        <v>464</v>
      </c>
      <c r="H500" s="106"/>
      <c r="I500" s="106"/>
      <c r="J500" s="106"/>
      <c r="K500" s="107" t="s">
        <v>628</v>
      </c>
      <c r="L500" s="108"/>
      <c r="M500" s="108"/>
      <c r="N500" s="108"/>
      <c r="O500" s="101">
        <f t="shared" si="160"/>
        <v>0</v>
      </c>
      <c r="P500" s="108"/>
      <c r="Q500" s="108"/>
      <c r="R500" s="108"/>
      <c r="S500" s="108"/>
      <c r="T500" s="108"/>
      <c r="U500" s="108"/>
      <c r="V500" s="108" t="e">
        <f t="shared" si="161"/>
        <v>#DIV/0!</v>
      </c>
      <c r="W500" s="108">
        <f t="shared" si="157"/>
        <v>0</v>
      </c>
      <c r="X500" s="103"/>
      <c r="Y500" s="103"/>
      <c r="Z500" s="40">
        <f t="shared" si="158"/>
        <v>0</v>
      </c>
    </row>
    <row r="501" spans="1:26" ht="24" hidden="1" thickTop="1" thickBot="1" x14ac:dyDescent="0.3">
      <c r="A501" s="105">
        <v>1</v>
      </c>
      <c r="B501" s="106" t="s">
        <v>129</v>
      </c>
      <c r="C501" s="106" t="s">
        <v>140</v>
      </c>
      <c r="D501" s="106" t="s">
        <v>294</v>
      </c>
      <c r="E501" s="106" t="s">
        <v>144</v>
      </c>
      <c r="F501" s="106" t="s">
        <v>218</v>
      </c>
      <c r="G501" s="106" t="s">
        <v>466</v>
      </c>
      <c r="H501" s="106"/>
      <c r="I501" s="106"/>
      <c r="J501" s="106"/>
      <c r="K501" s="107" t="s">
        <v>629</v>
      </c>
      <c r="L501" s="108"/>
      <c r="M501" s="108"/>
      <c r="N501" s="108"/>
      <c r="O501" s="101">
        <f t="shared" si="160"/>
        <v>0</v>
      </c>
      <c r="P501" s="108"/>
      <c r="Q501" s="108"/>
      <c r="R501" s="108"/>
      <c r="S501" s="108"/>
      <c r="T501" s="108"/>
      <c r="U501" s="108"/>
      <c r="V501" s="108" t="e">
        <f t="shared" si="161"/>
        <v>#DIV/0!</v>
      </c>
      <c r="W501" s="108">
        <f t="shared" si="157"/>
        <v>0</v>
      </c>
      <c r="X501" s="103"/>
      <c r="Y501" s="103"/>
      <c r="Z501" s="40">
        <f t="shared" si="158"/>
        <v>0</v>
      </c>
    </row>
    <row r="502" spans="1:26" ht="24" hidden="1" thickTop="1" thickBot="1" x14ac:dyDescent="0.3">
      <c r="A502" s="105">
        <v>1</v>
      </c>
      <c r="B502" s="106" t="s">
        <v>129</v>
      </c>
      <c r="C502" s="106" t="s">
        <v>140</v>
      </c>
      <c r="D502" s="106" t="s">
        <v>294</v>
      </c>
      <c r="E502" s="106" t="s">
        <v>144</v>
      </c>
      <c r="F502" s="106" t="s">
        <v>218</v>
      </c>
      <c r="G502" s="106" t="s">
        <v>468</v>
      </c>
      <c r="H502" s="106"/>
      <c r="I502" s="106"/>
      <c r="J502" s="106"/>
      <c r="K502" s="107" t="s">
        <v>630</v>
      </c>
      <c r="L502" s="108"/>
      <c r="M502" s="108"/>
      <c r="N502" s="108"/>
      <c r="O502" s="101">
        <f t="shared" si="160"/>
        <v>0</v>
      </c>
      <c r="P502" s="108"/>
      <c r="Q502" s="108"/>
      <c r="R502" s="108"/>
      <c r="S502" s="108"/>
      <c r="T502" s="108"/>
      <c r="U502" s="108"/>
      <c r="V502" s="108" t="e">
        <f t="shared" si="161"/>
        <v>#DIV/0!</v>
      </c>
      <c r="W502" s="108">
        <f t="shared" si="157"/>
        <v>0</v>
      </c>
      <c r="X502" s="103"/>
      <c r="Y502" s="103"/>
      <c r="Z502" s="40">
        <f t="shared" si="158"/>
        <v>0</v>
      </c>
    </row>
    <row r="503" spans="1:26" ht="24" hidden="1" thickTop="1" thickBot="1" x14ac:dyDescent="0.3">
      <c r="A503" s="105">
        <v>1</v>
      </c>
      <c r="B503" s="106" t="s">
        <v>129</v>
      </c>
      <c r="C503" s="106" t="s">
        <v>140</v>
      </c>
      <c r="D503" s="106" t="s">
        <v>294</v>
      </c>
      <c r="E503" s="106" t="s">
        <v>144</v>
      </c>
      <c r="F503" s="106" t="s">
        <v>218</v>
      </c>
      <c r="G503" s="106" t="s">
        <v>470</v>
      </c>
      <c r="H503" s="106"/>
      <c r="I503" s="106"/>
      <c r="J503" s="106"/>
      <c r="K503" s="107" t="s">
        <v>631</v>
      </c>
      <c r="L503" s="108"/>
      <c r="M503" s="108"/>
      <c r="N503" s="108"/>
      <c r="O503" s="101">
        <f t="shared" si="160"/>
        <v>0</v>
      </c>
      <c r="P503" s="108"/>
      <c r="Q503" s="108"/>
      <c r="R503" s="108"/>
      <c r="S503" s="108"/>
      <c r="T503" s="108"/>
      <c r="U503" s="108"/>
      <c r="V503" s="108" t="e">
        <f t="shared" si="161"/>
        <v>#DIV/0!</v>
      </c>
      <c r="W503" s="108">
        <f t="shared" si="157"/>
        <v>0</v>
      </c>
      <c r="X503" s="103"/>
      <c r="Y503" s="103"/>
      <c r="Z503" s="40">
        <f t="shared" si="158"/>
        <v>0</v>
      </c>
    </row>
    <row r="504" spans="1:26" ht="24" hidden="1" thickTop="1" thickBot="1" x14ac:dyDescent="0.3">
      <c r="A504" s="105">
        <v>1</v>
      </c>
      <c r="B504" s="106" t="s">
        <v>129</v>
      </c>
      <c r="C504" s="106" t="s">
        <v>140</v>
      </c>
      <c r="D504" s="106" t="s">
        <v>294</v>
      </c>
      <c r="E504" s="106" t="s">
        <v>144</v>
      </c>
      <c r="F504" s="106" t="s">
        <v>218</v>
      </c>
      <c r="G504" s="106" t="s">
        <v>472</v>
      </c>
      <c r="H504" s="106"/>
      <c r="I504" s="106"/>
      <c r="J504" s="106"/>
      <c r="K504" s="107" t="s">
        <v>632</v>
      </c>
      <c r="L504" s="108"/>
      <c r="M504" s="108"/>
      <c r="N504" s="108"/>
      <c r="O504" s="101">
        <f t="shared" si="160"/>
        <v>0</v>
      </c>
      <c r="P504" s="108"/>
      <c r="Q504" s="108"/>
      <c r="R504" s="108"/>
      <c r="S504" s="108"/>
      <c r="T504" s="108"/>
      <c r="U504" s="108"/>
      <c r="V504" s="108" t="e">
        <f t="shared" si="161"/>
        <v>#DIV/0!</v>
      </c>
      <c r="W504" s="108">
        <f t="shared" si="157"/>
        <v>0</v>
      </c>
      <c r="X504" s="103"/>
      <c r="Y504" s="103"/>
      <c r="Z504" s="40">
        <f t="shared" si="158"/>
        <v>0</v>
      </c>
    </row>
    <row r="505" spans="1:26" ht="24" hidden="1" thickTop="1" thickBot="1" x14ac:dyDescent="0.3">
      <c r="A505" s="105">
        <v>1</v>
      </c>
      <c r="B505" s="106" t="s">
        <v>129</v>
      </c>
      <c r="C505" s="106" t="s">
        <v>140</v>
      </c>
      <c r="D505" s="106" t="s">
        <v>294</v>
      </c>
      <c r="E505" s="106" t="s">
        <v>144</v>
      </c>
      <c r="F505" s="106" t="s">
        <v>218</v>
      </c>
      <c r="G505" s="106" t="s">
        <v>474</v>
      </c>
      <c r="H505" s="106"/>
      <c r="I505" s="106"/>
      <c r="J505" s="106"/>
      <c r="K505" s="107" t="s">
        <v>633</v>
      </c>
      <c r="L505" s="108"/>
      <c r="M505" s="108"/>
      <c r="N505" s="108"/>
      <c r="O505" s="101">
        <f t="shared" si="160"/>
        <v>0</v>
      </c>
      <c r="P505" s="108"/>
      <c r="Q505" s="108"/>
      <c r="R505" s="108"/>
      <c r="S505" s="108"/>
      <c r="T505" s="108"/>
      <c r="U505" s="108"/>
      <c r="V505" s="108" t="e">
        <f t="shared" si="161"/>
        <v>#DIV/0!</v>
      </c>
      <c r="W505" s="108">
        <f t="shared" si="157"/>
        <v>0</v>
      </c>
      <c r="X505" s="103"/>
      <c r="Y505" s="103"/>
      <c r="Z505" s="40">
        <f t="shared" si="158"/>
        <v>0</v>
      </c>
    </row>
    <row r="506" spans="1:26" ht="24" hidden="1" thickTop="1" thickBot="1" x14ac:dyDescent="0.3">
      <c r="A506" s="105">
        <v>1</v>
      </c>
      <c r="B506" s="106" t="s">
        <v>129</v>
      </c>
      <c r="C506" s="106" t="s">
        <v>140</v>
      </c>
      <c r="D506" s="106" t="s">
        <v>294</v>
      </c>
      <c r="E506" s="106" t="s">
        <v>144</v>
      </c>
      <c r="F506" s="106" t="s">
        <v>218</v>
      </c>
      <c r="G506" s="106" t="s">
        <v>476</v>
      </c>
      <c r="H506" s="106"/>
      <c r="I506" s="106"/>
      <c r="J506" s="106"/>
      <c r="K506" s="107" t="s">
        <v>634</v>
      </c>
      <c r="L506" s="108"/>
      <c r="M506" s="108"/>
      <c r="N506" s="108"/>
      <c r="O506" s="101">
        <f t="shared" si="160"/>
        <v>0</v>
      </c>
      <c r="P506" s="108"/>
      <c r="Q506" s="108"/>
      <c r="R506" s="108"/>
      <c r="S506" s="108"/>
      <c r="T506" s="108"/>
      <c r="U506" s="108"/>
      <c r="V506" s="108" t="e">
        <f t="shared" si="161"/>
        <v>#DIV/0!</v>
      </c>
      <c r="W506" s="108">
        <f t="shared" si="157"/>
        <v>0</v>
      </c>
      <c r="X506" s="103"/>
      <c r="Y506" s="103"/>
      <c r="Z506" s="40">
        <f t="shared" si="158"/>
        <v>0</v>
      </c>
    </row>
    <row r="507" spans="1:26" ht="24" hidden="1" thickTop="1" thickBot="1" x14ac:dyDescent="0.3">
      <c r="A507" s="105">
        <v>1</v>
      </c>
      <c r="B507" s="106" t="s">
        <v>129</v>
      </c>
      <c r="C507" s="106" t="s">
        <v>140</v>
      </c>
      <c r="D507" s="106" t="s">
        <v>294</v>
      </c>
      <c r="E507" s="106" t="s">
        <v>144</v>
      </c>
      <c r="F507" s="106" t="s">
        <v>218</v>
      </c>
      <c r="G507" s="106" t="s">
        <v>478</v>
      </c>
      <c r="H507" s="106"/>
      <c r="I507" s="106"/>
      <c r="J507" s="106"/>
      <c r="K507" s="107" t="s">
        <v>635</v>
      </c>
      <c r="L507" s="108"/>
      <c r="M507" s="108"/>
      <c r="N507" s="108"/>
      <c r="O507" s="101">
        <f t="shared" si="160"/>
        <v>0</v>
      </c>
      <c r="P507" s="108"/>
      <c r="Q507" s="108"/>
      <c r="R507" s="108"/>
      <c r="S507" s="108"/>
      <c r="T507" s="108"/>
      <c r="U507" s="108"/>
      <c r="V507" s="108" t="e">
        <f t="shared" si="161"/>
        <v>#DIV/0!</v>
      </c>
      <c r="W507" s="108">
        <f t="shared" si="157"/>
        <v>0</v>
      </c>
      <c r="X507" s="103"/>
      <c r="Y507" s="103"/>
      <c r="Z507" s="40">
        <f t="shared" si="158"/>
        <v>0</v>
      </c>
    </row>
    <row r="508" spans="1:26" ht="24" hidden="1" thickTop="1" thickBot="1" x14ac:dyDescent="0.3">
      <c r="A508" s="105">
        <v>1</v>
      </c>
      <c r="B508" s="106" t="s">
        <v>129</v>
      </c>
      <c r="C508" s="106" t="s">
        <v>140</v>
      </c>
      <c r="D508" s="106" t="s">
        <v>294</v>
      </c>
      <c r="E508" s="106" t="s">
        <v>144</v>
      </c>
      <c r="F508" s="106" t="s">
        <v>218</v>
      </c>
      <c r="G508" s="106" t="s">
        <v>569</v>
      </c>
      <c r="H508" s="106"/>
      <c r="I508" s="106"/>
      <c r="J508" s="106"/>
      <c r="K508" s="107" t="s">
        <v>636</v>
      </c>
      <c r="L508" s="108"/>
      <c r="M508" s="108"/>
      <c r="N508" s="108"/>
      <c r="O508" s="101">
        <f t="shared" si="160"/>
        <v>0</v>
      </c>
      <c r="P508" s="108"/>
      <c r="Q508" s="108"/>
      <c r="R508" s="108"/>
      <c r="S508" s="108"/>
      <c r="T508" s="108"/>
      <c r="U508" s="108"/>
      <c r="V508" s="108" t="e">
        <f t="shared" si="161"/>
        <v>#DIV/0!</v>
      </c>
      <c r="W508" s="108">
        <f t="shared" si="157"/>
        <v>0</v>
      </c>
      <c r="X508" s="103"/>
      <c r="Y508" s="103"/>
      <c r="Z508" s="40">
        <f t="shared" si="158"/>
        <v>0</v>
      </c>
    </row>
    <row r="509" spans="1:26" ht="16.5" hidden="1" thickTop="1" thickBot="1" x14ac:dyDescent="0.3">
      <c r="A509" s="66">
        <v>1</v>
      </c>
      <c r="B509" s="67" t="s">
        <v>129</v>
      </c>
      <c r="C509" s="67" t="s">
        <v>140</v>
      </c>
      <c r="D509" s="67" t="s">
        <v>235</v>
      </c>
      <c r="E509" s="67"/>
      <c r="F509" s="67"/>
      <c r="G509" s="67"/>
      <c r="H509" s="68"/>
      <c r="I509" s="68"/>
      <c r="J509" s="68"/>
      <c r="K509" s="69" t="s">
        <v>637</v>
      </c>
      <c r="L509" s="101">
        <f>+L510+L511</f>
        <v>0</v>
      </c>
      <c r="M509" s="101">
        <f t="shared" ref="M509:U509" si="162">+M510+M511</f>
        <v>0</v>
      </c>
      <c r="N509" s="101">
        <f t="shared" si="162"/>
        <v>0</v>
      </c>
      <c r="O509" s="101">
        <f t="shared" si="162"/>
        <v>0</v>
      </c>
      <c r="P509" s="101">
        <f t="shared" si="162"/>
        <v>0</v>
      </c>
      <c r="Q509" s="101">
        <f t="shared" si="162"/>
        <v>0</v>
      </c>
      <c r="R509" s="101">
        <f t="shared" si="162"/>
        <v>0</v>
      </c>
      <c r="S509" s="101">
        <f t="shared" si="162"/>
        <v>0</v>
      </c>
      <c r="T509" s="101">
        <f>+T510+T511</f>
        <v>0</v>
      </c>
      <c r="U509" s="101">
        <f t="shared" si="162"/>
        <v>0</v>
      </c>
      <c r="V509" s="102" t="e">
        <f t="shared" si="161"/>
        <v>#DIV/0!</v>
      </c>
      <c r="W509" s="101"/>
      <c r="X509" s="72"/>
      <c r="Y509" s="72"/>
      <c r="Z509" s="73"/>
    </row>
    <row r="510" spans="1:26" ht="16.5" hidden="1" thickTop="1" thickBot="1" x14ac:dyDescent="0.3">
      <c r="A510" s="105">
        <v>1</v>
      </c>
      <c r="B510" s="106" t="s">
        <v>129</v>
      </c>
      <c r="C510" s="106" t="s">
        <v>140</v>
      </c>
      <c r="D510" s="106" t="s">
        <v>235</v>
      </c>
      <c r="E510" s="106" t="s">
        <v>133</v>
      </c>
      <c r="F510" s="106"/>
      <c r="G510" s="106"/>
      <c r="H510" s="106"/>
      <c r="I510" s="106"/>
      <c r="J510" s="106"/>
      <c r="K510" s="107" t="s">
        <v>638</v>
      </c>
      <c r="L510" s="108"/>
      <c r="M510" s="108"/>
      <c r="N510" s="108"/>
      <c r="O510" s="101">
        <f>+L510+M510-N510</f>
        <v>0</v>
      </c>
      <c r="P510" s="108"/>
      <c r="Q510" s="108"/>
      <c r="R510" s="108"/>
      <c r="S510" s="108"/>
      <c r="T510" s="108"/>
      <c r="U510" s="108"/>
      <c r="V510" s="102" t="e">
        <f t="shared" si="161"/>
        <v>#DIV/0!</v>
      </c>
      <c r="W510" s="108"/>
      <c r="X510" s="103"/>
      <c r="Y510" s="103"/>
      <c r="Z510" s="40"/>
    </row>
    <row r="511" spans="1:26" ht="16.5" hidden="1" thickTop="1" thickBot="1" x14ac:dyDescent="0.3">
      <c r="A511" s="105">
        <v>1</v>
      </c>
      <c r="B511" s="106" t="s">
        <v>129</v>
      </c>
      <c r="C511" s="106" t="s">
        <v>140</v>
      </c>
      <c r="D511" s="106" t="s">
        <v>235</v>
      </c>
      <c r="E511" s="106" t="s">
        <v>144</v>
      </c>
      <c r="F511" s="106"/>
      <c r="G511" s="106"/>
      <c r="H511" s="106"/>
      <c r="I511" s="106"/>
      <c r="J511" s="106"/>
      <c r="K511" s="107" t="s">
        <v>639</v>
      </c>
      <c r="L511" s="108"/>
      <c r="M511" s="108">
        <v>0</v>
      </c>
      <c r="N511" s="108"/>
      <c r="O511" s="101">
        <f>+L511+M511-N511</f>
        <v>0</v>
      </c>
      <c r="P511" s="108">
        <v>0</v>
      </c>
      <c r="Q511" s="108">
        <f>O511</f>
        <v>0</v>
      </c>
      <c r="R511" s="108">
        <v>0</v>
      </c>
      <c r="S511" s="108">
        <v>0</v>
      </c>
      <c r="T511" s="108"/>
      <c r="U511" s="108"/>
      <c r="V511" s="102" t="e">
        <f t="shared" si="161"/>
        <v>#DIV/0!</v>
      </c>
      <c r="W511" s="108"/>
      <c r="X511" s="103"/>
      <c r="Y511" s="103"/>
      <c r="Z511" s="40"/>
    </row>
    <row r="512" spans="1:26" ht="16.5" thickTop="1" thickBot="1" x14ac:dyDescent="0.3">
      <c r="A512" s="58">
        <v>1</v>
      </c>
      <c r="B512" s="58">
        <v>2</v>
      </c>
      <c r="C512" s="58"/>
      <c r="D512" s="58"/>
      <c r="E512" s="58"/>
      <c r="F512" s="58"/>
      <c r="G512" s="58"/>
      <c r="H512" s="59"/>
      <c r="I512" s="60"/>
      <c r="J512" s="60"/>
      <c r="K512" s="61" t="s">
        <v>640</v>
      </c>
      <c r="L512" s="101">
        <f>+L513+L518+L517</f>
        <v>3064751000</v>
      </c>
      <c r="M512" s="101">
        <f t="shared" ref="M512:Y512" si="163">+M513+M518+M517</f>
        <v>0</v>
      </c>
      <c r="N512" s="101">
        <f t="shared" si="163"/>
        <v>0</v>
      </c>
      <c r="O512" s="101">
        <f>L512+M512</f>
        <v>3064751000</v>
      </c>
      <c r="P512" s="101">
        <f>+P513+P518+P517</f>
        <v>3064751000</v>
      </c>
      <c r="Q512" s="101">
        <f t="shared" si="163"/>
        <v>0</v>
      </c>
      <c r="R512" s="101">
        <f t="shared" si="163"/>
        <v>0</v>
      </c>
      <c r="S512" s="101">
        <f t="shared" si="163"/>
        <v>0</v>
      </c>
      <c r="T512" s="101">
        <f>+T513+T518+T517</f>
        <v>1715000000</v>
      </c>
      <c r="U512" s="101">
        <f t="shared" si="163"/>
        <v>1715000000</v>
      </c>
      <c r="V512" s="102">
        <f t="shared" si="161"/>
        <v>1</v>
      </c>
      <c r="W512" s="101"/>
      <c r="X512" s="64">
        <f t="shared" si="163"/>
        <v>0</v>
      </c>
      <c r="Y512" s="64">
        <f t="shared" si="163"/>
        <v>0</v>
      </c>
      <c r="Z512" s="65"/>
    </row>
    <row r="513" spans="1:26" ht="24" thickTop="1" thickBot="1" x14ac:dyDescent="0.3">
      <c r="A513" s="66">
        <v>1</v>
      </c>
      <c r="B513" s="67">
        <v>2</v>
      </c>
      <c r="C513" s="67" t="s">
        <v>129</v>
      </c>
      <c r="D513" s="67"/>
      <c r="E513" s="67"/>
      <c r="F513" s="67"/>
      <c r="G513" s="67"/>
      <c r="H513" s="68"/>
      <c r="I513" s="68"/>
      <c r="J513" s="68"/>
      <c r="K513" s="69" t="s">
        <v>641</v>
      </c>
      <c r="L513" s="101">
        <f>SUM(L514:L516)</f>
        <v>3064751000</v>
      </c>
      <c r="M513" s="101">
        <f t="shared" ref="M513:S513" si="164">SUM(M514:M516)</f>
        <v>0</v>
      </c>
      <c r="N513" s="101">
        <f t="shared" si="164"/>
        <v>0</v>
      </c>
      <c r="O513" s="101">
        <f t="shared" si="164"/>
        <v>3064751000</v>
      </c>
      <c r="P513" s="101">
        <f t="shared" si="164"/>
        <v>3064751000</v>
      </c>
      <c r="Q513" s="101">
        <f t="shared" si="164"/>
        <v>0</v>
      </c>
      <c r="R513" s="101">
        <f t="shared" si="164"/>
        <v>0</v>
      </c>
      <c r="S513" s="101">
        <f t="shared" si="164"/>
        <v>0</v>
      </c>
      <c r="T513" s="101">
        <f>SUM(T514:T516)</f>
        <v>1715000000</v>
      </c>
      <c r="U513" s="101">
        <f>SUM(U514:U516)</f>
        <v>1715000000</v>
      </c>
      <c r="V513" s="102">
        <f t="shared" si="161"/>
        <v>1</v>
      </c>
      <c r="W513" s="101"/>
      <c r="X513" s="72"/>
      <c r="Y513" s="72"/>
      <c r="Z513" s="73"/>
    </row>
    <row r="514" spans="1:26" ht="16.5" thickTop="1" thickBot="1" x14ac:dyDescent="0.3">
      <c r="A514" s="105">
        <v>1</v>
      </c>
      <c r="B514" s="105">
        <v>2</v>
      </c>
      <c r="C514" s="106" t="s">
        <v>129</v>
      </c>
      <c r="D514" s="106" t="s">
        <v>133</v>
      </c>
      <c r="E514" s="106"/>
      <c r="F514" s="106"/>
      <c r="G514" s="106"/>
      <c r="H514" s="106"/>
      <c r="I514" s="106"/>
      <c r="J514" s="106"/>
      <c r="K514" s="107" t="s">
        <v>642</v>
      </c>
      <c r="L514" s="108">
        <v>3007451000</v>
      </c>
      <c r="M514" s="108">
        <v>0</v>
      </c>
      <c r="N514" s="108"/>
      <c r="O514" s="108">
        <f>+L514+M514-N514</f>
        <v>3007451000</v>
      </c>
      <c r="P514" s="108">
        <f>O514</f>
        <v>3007451000</v>
      </c>
      <c r="Q514" s="108">
        <v>0</v>
      </c>
      <c r="R514" s="108">
        <v>0</v>
      </c>
      <c r="S514" s="108">
        <v>0</v>
      </c>
      <c r="T514" s="108">
        <v>1690000000</v>
      </c>
      <c r="U514" s="108">
        <v>1690000000</v>
      </c>
      <c r="V514" s="102">
        <f t="shared" si="161"/>
        <v>1</v>
      </c>
      <c r="W514" s="108"/>
      <c r="X514" s="103"/>
      <c r="Y514" s="103"/>
      <c r="Z514" s="40"/>
    </row>
    <row r="515" spans="1:26" ht="16.5" thickTop="1" thickBot="1" x14ac:dyDescent="0.3">
      <c r="A515" s="105">
        <v>1</v>
      </c>
      <c r="B515" s="105">
        <v>2</v>
      </c>
      <c r="C515" s="106" t="s">
        <v>129</v>
      </c>
      <c r="D515" s="106" t="s">
        <v>144</v>
      </c>
      <c r="E515" s="106"/>
      <c r="F515" s="106"/>
      <c r="G515" s="106"/>
      <c r="H515" s="106"/>
      <c r="I515" s="106"/>
      <c r="J515" s="106"/>
      <c r="K515" s="107" t="s">
        <v>643</v>
      </c>
      <c r="L515" s="108">
        <v>50000000</v>
      </c>
      <c r="M515" s="108">
        <v>0</v>
      </c>
      <c r="N515" s="108"/>
      <c r="O515" s="108">
        <f>+L515+M515-N515</f>
        <v>50000000</v>
      </c>
      <c r="P515" s="108">
        <f>O515</f>
        <v>50000000</v>
      </c>
      <c r="Q515" s="108">
        <v>0</v>
      </c>
      <c r="R515" s="108">
        <v>0</v>
      </c>
      <c r="S515" s="108">
        <v>0</v>
      </c>
      <c r="T515" s="108">
        <v>25000000</v>
      </c>
      <c r="U515" s="108">
        <v>25000000</v>
      </c>
      <c r="V515" s="102">
        <f t="shared" si="161"/>
        <v>1</v>
      </c>
      <c r="W515" s="108"/>
      <c r="X515" s="103"/>
      <c r="Y515" s="103"/>
      <c r="Z515" s="40"/>
    </row>
    <row r="516" spans="1:26" ht="16.5" thickTop="1" thickBot="1" x14ac:dyDescent="0.3">
      <c r="A516" s="105">
        <v>1</v>
      </c>
      <c r="B516" s="105">
        <v>2</v>
      </c>
      <c r="C516" s="106" t="s">
        <v>129</v>
      </c>
      <c r="D516" s="106" t="s">
        <v>218</v>
      </c>
      <c r="E516" s="106"/>
      <c r="F516" s="106"/>
      <c r="G516" s="106"/>
      <c r="H516" s="106"/>
      <c r="I516" s="106"/>
      <c r="J516" s="106"/>
      <c r="K516" s="107" t="s">
        <v>644</v>
      </c>
      <c r="L516" s="108">
        <v>7300000</v>
      </c>
      <c r="M516" s="108">
        <v>0</v>
      </c>
      <c r="N516" s="108"/>
      <c r="O516" s="108">
        <f>+L516+M516-N516</f>
        <v>7300000</v>
      </c>
      <c r="P516" s="108">
        <f>O516</f>
        <v>7300000</v>
      </c>
      <c r="Q516" s="108">
        <v>0</v>
      </c>
      <c r="R516" s="108">
        <v>0</v>
      </c>
      <c r="S516" s="108">
        <v>0</v>
      </c>
      <c r="T516" s="108">
        <v>0</v>
      </c>
      <c r="U516" s="108">
        <v>0</v>
      </c>
      <c r="V516" s="102" t="e">
        <f t="shared" si="161"/>
        <v>#DIV/0!</v>
      </c>
      <c r="W516" s="108"/>
      <c r="X516" s="103"/>
      <c r="Y516" s="103"/>
      <c r="Z516" s="40"/>
    </row>
    <row r="517" spans="1:26" ht="16.5" hidden="1" thickTop="1" thickBot="1" x14ac:dyDescent="0.3">
      <c r="A517" s="105"/>
      <c r="B517" s="105"/>
      <c r="C517" s="106"/>
      <c r="D517" s="106"/>
      <c r="E517" s="106"/>
      <c r="F517" s="106"/>
      <c r="G517" s="106"/>
      <c r="H517" s="106"/>
      <c r="I517" s="106"/>
      <c r="J517" s="106"/>
      <c r="K517" s="107" t="s">
        <v>764</v>
      </c>
      <c r="L517" s="108">
        <v>0</v>
      </c>
      <c r="M517" s="108"/>
      <c r="N517" s="108"/>
      <c r="O517" s="108">
        <f>L517+M517</f>
        <v>0</v>
      </c>
      <c r="P517" s="108">
        <v>0</v>
      </c>
      <c r="Q517" s="108"/>
      <c r="R517" s="108"/>
      <c r="S517" s="108">
        <f>O517</f>
        <v>0</v>
      </c>
      <c r="T517" s="108">
        <v>0</v>
      </c>
      <c r="U517" s="108">
        <v>0</v>
      </c>
      <c r="V517" s="102" t="e">
        <f t="shared" si="161"/>
        <v>#DIV/0!</v>
      </c>
      <c r="W517" s="108"/>
      <c r="X517" s="103"/>
      <c r="Y517" s="103"/>
      <c r="Z517" s="40"/>
    </row>
    <row r="518" spans="1:26" ht="16.5" hidden="1" thickTop="1" thickBot="1" x14ac:dyDescent="0.3">
      <c r="A518" s="66">
        <v>1</v>
      </c>
      <c r="B518" s="67">
        <v>2</v>
      </c>
      <c r="C518" s="67" t="s">
        <v>140</v>
      </c>
      <c r="D518" s="67"/>
      <c r="E518" s="67"/>
      <c r="F518" s="67"/>
      <c r="G518" s="67"/>
      <c r="H518" s="68"/>
      <c r="I518" s="68"/>
      <c r="J518" s="68"/>
      <c r="K518" s="69" t="s">
        <v>645</v>
      </c>
      <c r="L518" s="101">
        <v>0</v>
      </c>
      <c r="M518" s="101"/>
      <c r="N518" s="101"/>
      <c r="O518" s="101">
        <f>+L518+M518-N518</f>
        <v>0</v>
      </c>
      <c r="P518" s="101"/>
      <c r="Q518" s="101">
        <v>0</v>
      </c>
      <c r="R518" s="101"/>
      <c r="S518" s="101"/>
      <c r="T518" s="101">
        <v>0</v>
      </c>
      <c r="U518" s="101">
        <v>0</v>
      </c>
      <c r="V518" s="102" t="e">
        <f t="shared" si="161"/>
        <v>#DIV/0!</v>
      </c>
      <c r="W518" s="101"/>
      <c r="X518" s="72"/>
      <c r="Y518" s="72"/>
      <c r="Z518" s="73"/>
    </row>
    <row r="519" spans="1:26" ht="16.5" hidden="1" thickTop="1" thickBot="1" x14ac:dyDescent="0.3">
      <c r="A519" s="58">
        <v>1</v>
      </c>
      <c r="B519" s="58">
        <v>3</v>
      </c>
      <c r="C519" s="58"/>
      <c r="D519" s="58"/>
      <c r="E519" s="58"/>
      <c r="F519" s="58"/>
      <c r="G519" s="58"/>
      <c r="H519" s="59"/>
      <c r="I519" s="60"/>
      <c r="J519" s="60"/>
      <c r="K519" s="61" t="s">
        <v>646</v>
      </c>
      <c r="L519" s="101">
        <f>+L520+L524</f>
        <v>0</v>
      </c>
      <c r="M519" s="101">
        <f t="shared" ref="M519:T519" si="165">+M520+M524</f>
        <v>0</v>
      </c>
      <c r="N519" s="101">
        <f t="shared" si="165"/>
        <v>0</v>
      </c>
      <c r="O519" s="101">
        <f t="shared" si="165"/>
        <v>0</v>
      </c>
      <c r="P519" s="101">
        <f t="shared" si="165"/>
        <v>0</v>
      </c>
      <c r="Q519" s="101">
        <f t="shared" si="165"/>
        <v>0</v>
      </c>
      <c r="R519" s="101">
        <f t="shared" si="165"/>
        <v>0</v>
      </c>
      <c r="S519" s="101">
        <f t="shared" si="165"/>
        <v>0</v>
      </c>
      <c r="T519" s="101">
        <f t="shared" si="165"/>
        <v>0</v>
      </c>
      <c r="U519" s="101">
        <f>+U520+U524</f>
        <v>0</v>
      </c>
      <c r="V519" s="102" t="e">
        <f t="shared" si="161"/>
        <v>#DIV/0!</v>
      </c>
      <c r="W519" s="101"/>
      <c r="X519" s="64"/>
      <c r="Y519" s="64"/>
      <c r="Z519" s="65"/>
    </row>
    <row r="520" spans="1:26" ht="24" hidden="1" thickTop="1" thickBot="1" x14ac:dyDescent="0.3">
      <c r="A520" s="66">
        <v>1</v>
      </c>
      <c r="B520" s="67">
        <v>3</v>
      </c>
      <c r="C520" s="67" t="s">
        <v>129</v>
      </c>
      <c r="D520" s="67"/>
      <c r="E520" s="67"/>
      <c r="F520" s="67"/>
      <c r="G520" s="67"/>
      <c r="H520" s="68"/>
      <c r="I520" s="68"/>
      <c r="J520" s="68"/>
      <c r="K520" s="69" t="s">
        <v>647</v>
      </c>
      <c r="L520" s="101">
        <f>SUM(L521:L523)</f>
        <v>0</v>
      </c>
      <c r="M520" s="101">
        <f t="shared" ref="M520:U520" si="166">SUM(M521:M523)</f>
        <v>0</v>
      </c>
      <c r="N520" s="101">
        <f t="shared" si="166"/>
        <v>0</v>
      </c>
      <c r="O520" s="101">
        <f t="shared" si="166"/>
        <v>0</v>
      </c>
      <c r="P520" s="101">
        <f t="shared" si="166"/>
        <v>0</v>
      </c>
      <c r="Q520" s="101">
        <f t="shared" si="166"/>
        <v>0</v>
      </c>
      <c r="R520" s="101">
        <f t="shared" si="166"/>
        <v>0</v>
      </c>
      <c r="S520" s="101">
        <f t="shared" si="166"/>
        <v>0</v>
      </c>
      <c r="T520" s="101">
        <f t="shared" si="166"/>
        <v>0</v>
      </c>
      <c r="U520" s="101">
        <f t="shared" si="166"/>
        <v>0</v>
      </c>
      <c r="V520" s="102" t="e">
        <f t="shared" si="161"/>
        <v>#DIV/0!</v>
      </c>
      <c r="W520" s="101"/>
      <c r="X520" s="72"/>
      <c r="Y520" s="72"/>
      <c r="Z520" s="73"/>
    </row>
    <row r="521" spans="1:26" ht="16.5" hidden="1" thickTop="1" thickBot="1" x14ac:dyDescent="0.3">
      <c r="A521" s="105">
        <v>1</v>
      </c>
      <c r="B521" s="105">
        <v>3</v>
      </c>
      <c r="C521" s="106" t="s">
        <v>129</v>
      </c>
      <c r="D521" s="106" t="s">
        <v>133</v>
      </c>
      <c r="E521" s="106"/>
      <c r="F521" s="106"/>
      <c r="G521" s="106"/>
      <c r="H521" s="106"/>
      <c r="I521" s="106"/>
      <c r="J521" s="106"/>
      <c r="K521" s="107" t="s">
        <v>648</v>
      </c>
      <c r="L521" s="108">
        <v>0</v>
      </c>
      <c r="M521" s="108">
        <v>0</v>
      </c>
      <c r="N521" s="108"/>
      <c r="O521" s="108">
        <f t="shared" ref="O521:O526" si="167">+L521+M521-N521</f>
        <v>0</v>
      </c>
      <c r="P521" s="108">
        <f>O521</f>
        <v>0</v>
      </c>
      <c r="Q521" s="108">
        <v>0</v>
      </c>
      <c r="R521" s="108">
        <v>0</v>
      </c>
      <c r="S521" s="108">
        <v>0</v>
      </c>
      <c r="T521" s="108">
        <v>0</v>
      </c>
      <c r="U521" s="108">
        <v>0</v>
      </c>
      <c r="V521" s="127" t="e">
        <f t="shared" si="161"/>
        <v>#DIV/0!</v>
      </c>
      <c r="W521" s="108"/>
      <c r="X521" s="103"/>
      <c r="Y521" s="103"/>
      <c r="Z521" s="40"/>
    </row>
    <row r="522" spans="1:26" ht="16.5" hidden="1" thickTop="1" thickBot="1" x14ac:dyDescent="0.3">
      <c r="A522" s="105">
        <v>1</v>
      </c>
      <c r="B522" s="105">
        <v>3</v>
      </c>
      <c r="C522" s="106" t="s">
        <v>129</v>
      </c>
      <c r="D522" s="106" t="s">
        <v>144</v>
      </c>
      <c r="E522" s="106"/>
      <c r="F522" s="106"/>
      <c r="G522" s="106"/>
      <c r="H522" s="106"/>
      <c r="I522" s="106"/>
      <c r="J522" s="106"/>
      <c r="K522" s="107" t="s">
        <v>649</v>
      </c>
      <c r="L522" s="108"/>
      <c r="M522" s="108">
        <v>0</v>
      </c>
      <c r="N522" s="108"/>
      <c r="O522" s="108">
        <f>+L522+M522-N522</f>
        <v>0</v>
      </c>
      <c r="P522" s="108">
        <f t="shared" ref="P522:P523" si="168">O522</f>
        <v>0</v>
      </c>
      <c r="Q522" s="108">
        <v>0</v>
      </c>
      <c r="R522" s="108">
        <v>0</v>
      </c>
      <c r="S522" s="108">
        <v>0</v>
      </c>
      <c r="T522" s="108">
        <v>0</v>
      </c>
      <c r="U522" s="108">
        <v>0</v>
      </c>
      <c r="V522" s="127" t="e">
        <f t="shared" si="161"/>
        <v>#DIV/0!</v>
      </c>
      <c r="W522" s="108"/>
      <c r="X522" s="103"/>
      <c r="Y522" s="103"/>
      <c r="Z522" s="40"/>
    </row>
    <row r="523" spans="1:26" ht="16.5" hidden="1" thickTop="1" thickBot="1" x14ac:dyDescent="0.3">
      <c r="A523" s="105">
        <v>1</v>
      </c>
      <c r="B523" s="105">
        <v>3</v>
      </c>
      <c r="C523" s="106" t="s">
        <v>129</v>
      </c>
      <c r="D523" s="106" t="s">
        <v>218</v>
      </c>
      <c r="E523" s="106"/>
      <c r="F523" s="106"/>
      <c r="G523" s="106"/>
      <c r="H523" s="106"/>
      <c r="I523" s="106"/>
      <c r="J523" s="106"/>
      <c r="K523" s="107" t="s">
        <v>650</v>
      </c>
      <c r="L523" s="108"/>
      <c r="M523" s="108">
        <v>0</v>
      </c>
      <c r="N523" s="108"/>
      <c r="O523" s="108">
        <f>+L523+M523-N523</f>
        <v>0</v>
      </c>
      <c r="P523" s="108">
        <f t="shared" si="168"/>
        <v>0</v>
      </c>
      <c r="Q523" s="108">
        <v>0</v>
      </c>
      <c r="R523" s="108">
        <v>0</v>
      </c>
      <c r="S523" s="108">
        <v>0</v>
      </c>
      <c r="T523" s="108">
        <v>0</v>
      </c>
      <c r="U523" s="108">
        <v>0</v>
      </c>
      <c r="V523" s="127" t="e">
        <f t="shared" si="161"/>
        <v>#DIV/0!</v>
      </c>
      <c r="W523" s="108"/>
      <c r="X523" s="103"/>
      <c r="Y523" s="103"/>
      <c r="Z523" s="40"/>
    </row>
    <row r="524" spans="1:26" ht="24" hidden="1" thickTop="1" thickBot="1" x14ac:dyDescent="0.3">
      <c r="A524" s="66">
        <v>1</v>
      </c>
      <c r="B524" s="67">
        <v>3</v>
      </c>
      <c r="C524" s="67" t="s">
        <v>140</v>
      </c>
      <c r="D524" s="67"/>
      <c r="E524" s="67"/>
      <c r="F524" s="67"/>
      <c r="G524" s="67"/>
      <c r="H524" s="68"/>
      <c r="I524" s="68"/>
      <c r="J524" s="68"/>
      <c r="K524" s="69" t="s">
        <v>651</v>
      </c>
      <c r="L524" s="70">
        <v>0</v>
      </c>
      <c r="M524" s="70">
        <v>0</v>
      </c>
      <c r="N524" s="70"/>
      <c r="O524" s="70">
        <f t="shared" si="167"/>
        <v>0</v>
      </c>
      <c r="P524" s="70">
        <v>0</v>
      </c>
      <c r="Q524" s="70">
        <f>O524</f>
        <v>0</v>
      </c>
      <c r="R524" s="70">
        <v>0</v>
      </c>
      <c r="S524" s="70">
        <v>0</v>
      </c>
      <c r="T524" s="70">
        <v>0</v>
      </c>
      <c r="U524" s="70">
        <v>0</v>
      </c>
      <c r="V524" s="71" t="e">
        <f t="shared" si="161"/>
        <v>#DIV/0!</v>
      </c>
      <c r="W524" s="70">
        <f t="shared" si="157"/>
        <v>0</v>
      </c>
      <c r="X524" s="72"/>
      <c r="Y524" s="72"/>
      <c r="Z524" s="73">
        <f t="shared" si="158"/>
        <v>0</v>
      </c>
    </row>
    <row r="525" spans="1:26" ht="16.5" hidden="1" thickTop="1" thickBot="1" x14ac:dyDescent="0.3">
      <c r="A525" s="58">
        <v>1</v>
      </c>
      <c r="B525" s="58">
        <v>4</v>
      </c>
      <c r="C525" s="58"/>
      <c r="D525" s="58"/>
      <c r="E525" s="58"/>
      <c r="F525" s="58"/>
      <c r="G525" s="58"/>
      <c r="H525" s="59"/>
      <c r="I525" s="60"/>
      <c r="J525" s="60"/>
      <c r="K525" s="61" t="s">
        <v>652</v>
      </c>
      <c r="L525" s="101">
        <v>0</v>
      </c>
      <c r="M525" s="101">
        <v>0</v>
      </c>
      <c r="N525" s="101"/>
      <c r="O525" s="101">
        <f t="shared" si="167"/>
        <v>0</v>
      </c>
      <c r="P525" s="101">
        <v>0</v>
      </c>
      <c r="Q525" s="101">
        <f>O525</f>
        <v>0</v>
      </c>
      <c r="R525" s="101">
        <v>0</v>
      </c>
      <c r="S525" s="101">
        <v>0</v>
      </c>
      <c r="T525" s="101">
        <v>0</v>
      </c>
      <c r="U525" s="101">
        <v>0</v>
      </c>
      <c r="V525" s="102" t="e">
        <f t="shared" si="161"/>
        <v>#DIV/0!</v>
      </c>
      <c r="W525" s="101"/>
      <c r="X525" s="64"/>
      <c r="Y525" s="64"/>
      <c r="Z525" s="65"/>
    </row>
    <row r="526" spans="1:26" ht="24" thickTop="1" thickBot="1" x14ac:dyDescent="0.3">
      <c r="A526" s="58">
        <v>1</v>
      </c>
      <c r="B526" s="58" t="s">
        <v>653</v>
      </c>
      <c r="C526" s="58"/>
      <c r="D526" s="58"/>
      <c r="E526" s="58"/>
      <c r="F526" s="58"/>
      <c r="G526" s="58"/>
      <c r="H526" s="59"/>
      <c r="I526" s="60"/>
      <c r="J526" s="60"/>
      <c r="K526" s="61" t="s">
        <v>654</v>
      </c>
      <c r="L526" s="101">
        <v>11652501110.25</v>
      </c>
      <c r="M526" s="101">
        <v>16888425542</v>
      </c>
      <c r="N526" s="101">
        <f>+N527+N531+N532</f>
        <v>0</v>
      </c>
      <c r="O526" s="101">
        <f t="shared" si="167"/>
        <v>28540926652.25</v>
      </c>
      <c r="P526" s="101">
        <f t="shared" ref="P526:S526" si="169">+P527+P531+P532</f>
        <v>0</v>
      </c>
      <c r="Q526" s="101">
        <f>O526</f>
        <v>28540926652.25</v>
      </c>
      <c r="R526" s="101">
        <f t="shared" si="169"/>
        <v>0</v>
      </c>
      <c r="S526" s="101">
        <f t="shared" si="169"/>
        <v>0</v>
      </c>
      <c r="T526" s="101">
        <v>0</v>
      </c>
      <c r="U526" s="101">
        <v>0</v>
      </c>
      <c r="V526" s="102" t="e">
        <f t="shared" si="161"/>
        <v>#DIV/0!</v>
      </c>
      <c r="W526" s="101"/>
      <c r="X526" s="64"/>
      <c r="Y526" s="64"/>
      <c r="Z526" s="65"/>
    </row>
    <row r="527" spans="1:26" ht="16.5" hidden="1" thickTop="1" thickBot="1" x14ac:dyDescent="0.3">
      <c r="A527" s="66">
        <v>1</v>
      </c>
      <c r="B527" s="67" t="s">
        <v>653</v>
      </c>
      <c r="C527" s="67" t="s">
        <v>129</v>
      </c>
      <c r="D527" s="67"/>
      <c r="E527" s="67"/>
      <c r="F527" s="67"/>
      <c r="G527" s="67"/>
      <c r="H527" s="68"/>
      <c r="I527" s="68"/>
      <c r="J527" s="68"/>
      <c r="K527" s="69" t="s">
        <v>655</v>
      </c>
      <c r="L527" s="70">
        <f>SUM(L528:L530)</f>
        <v>0</v>
      </c>
      <c r="M527" s="70">
        <f t="shared" ref="M527:V527" si="170">SUM(M528:M530)</f>
        <v>0</v>
      </c>
      <c r="N527" s="70">
        <f t="shared" si="170"/>
        <v>0</v>
      </c>
      <c r="O527" s="70">
        <f t="shared" si="170"/>
        <v>0</v>
      </c>
      <c r="P527" s="70">
        <f t="shared" si="170"/>
        <v>0</v>
      </c>
      <c r="Q527" s="70">
        <f t="shared" si="170"/>
        <v>0</v>
      </c>
      <c r="R527" s="70">
        <f t="shared" si="170"/>
        <v>0</v>
      </c>
      <c r="S527" s="70">
        <f t="shared" si="170"/>
        <v>0</v>
      </c>
      <c r="T527" s="70">
        <f t="shared" si="170"/>
        <v>0</v>
      </c>
      <c r="U527" s="70">
        <f t="shared" si="170"/>
        <v>0</v>
      </c>
      <c r="V527" s="71">
        <f t="shared" si="170"/>
        <v>0</v>
      </c>
      <c r="W527" s="70"/>
      <c r="X527" s="72"/>
      <c r="Y527" s="72"/>
      <c r="Z527" s="73"/>
    </row>
    <row r="528" spans="1:26" ht="16.5" hidden="1" thickTop="1" thickBot="1" x14ac:dyDescent="0.3">
      <c r="A528" s="105">
        <v>1</v>
      </c>
      <c r="B528" s="106" t="s">
        <v>653</v>
      </c>
      <c r="C528" s="106" t="s">
        <v>129</v>
      </c>
      <c r="D528" s="106" t="s">
        <v>133</v>
      </c>
      <c r="E528" s="106"/>
      <c r="F528" s="106"/>
      <c r="G528" s="106"/>
      <c r="H528" s="106"/>
      <c r="I528" s="106"/>
      <c r="J528" s="106"/>
      <c r="K528" s="107" t="s">
        <v>656</v>
      </c>
      <c r="L528" s="108"/>
      <c r="M528" s="108"/>
      <c r="N528" s="108"/>
      <c r="O528" s="101">
        <f>+L528+M528-N528</f>
        <v>0</v>
      </c>
      <c r="P528" s="108"/>
      <c r="Q528" s="108"/>
      <c r="R528" s="108"/>
      <c r="S528" s="108"/>
      <c r="T528" s="108"/>
      <c r="U528" s="108"/>
      <c r="V528" s="108"/>
      <c r="W528" s="108"/>
      <c r="X528" s="103"/>
      <c r="Y528" s="103"/>
      <c r="Z528" s="40"/>
    </row>
    <row r="529" spans="1:26" ht="16.5" hidden="1" thickTop="1" thickBot="1" x14ac:dyDescent="0.3">
      <c r="A529" s="105">
        <v>1</v>
      </c>
      <c r="B529" s="106" t="s">
        <v>653</v>
      </c>
      <c r="C529" s="106" t="s">
        <v>129</v>
      </c>
      <c r="D529" s="106" t="s">
        <v>144</v>
      </c>
      <c r="E529" s="106"/>
      <c r="F529" s="106"/>
      <c r="G529" s="106"/>
      <c r="H529" s="106"/>
      <c r="I529" s="106"/>
      <c r="J529" s="106"/>
      <c r="K529" s="107" t="s">
        <v>657</v>
      </c>
      <c r="L529" s="108"/>
      <c r="M529" s="108"/>
      <c r="N529" s="108"/>
      <c r="O529" s="101">
        <f>+L529+M529-N529</f>
        <v>0</v>
      </c>
      <c r="P529" s="108"/>
      <c r="Q529" s="108"/>
      <c r="R529" s="108"/>
      <c r="S529" s="108"/>
      <c r="T529" s="108"/>
      <c r="U529" s="108"/>
      <c r="V529" s="108"/>
      <c r="W529" s="108"/>
      <c r="X529" s="103"/>
      <c r="Y529" s="103"/>
      <c r="Z529" s="40"/>
    </row>
    <row r="530" spans="1:26" ht="16.5" hidden="1" thickTop="1" thickBot="1" x14ac:dyDescent="0.3">
      <c r="A530" s="105">
        <v>1</v>
      </c>
      <c r="B530" s="106" t="s">
        <v>653</v>
      </c>
      <c r="C530" s="106" t="s">
        <v>129</v>
      </c>
      <c r="D530" s="106" t="s">
        <v>218</v>
      </c>
      <c r="E530" s="106"/>
      <c r="F530" s="106"/>
      <c r="G530" s="106"/>
      <c r="H530" s="106"/>
      <c r="I530" s="106"/>
      <c r="J530" s="106"/>
      <c r="K530" s="107" t="s">
        <v>658</v>
      </c>
      <c r="L530" s="108"/>
      <c r="M530" s="108"/>
      <c r="N530" s="108"/>
      <c r="O530" s="101">
        <f>+L530+M530-N530</f>
        <v>0</v>
      </c>
      <c r="P530" s="108"/>
      <c r="Q530" s="108"/>
      <c r="R530" s="108"/>
      <c r="S530" s="108"/>
      <c r="T530" s="108"/>
      <c r="U530" s="108"/>
      <c r="V530" s="108"/>
      <c r="W530" s="108"/>
      <c r="X530" s="103"/>
      <c r="Y530" s="103"/>
      <c r="Z530" s="40"/>
    </row>
    <row r="531" spans="1:26" ht="16.5" hidden="1" thickTop="1" thickBot="1" x14ac:dyDescent="0.3">
      <c r="A531" s="66">
        <v>1</v>
      </c>
      <c r="B531" s="67" t="s">
        <v>653</v>
      </c>
      <c r="C531" s="67" t="s">
        <v>140</v>
      </c>
      <c r="D531" s="67"/>
      <c r="E531" s="67"/>
      <c r="F531" s="67"/>
      <c r="G531" s="67"/>
      <c r="H531" s="68"/>
      <c r="I531" s="68"/>
      <c r="J531" s="68"/>
      <c r="K531" s="69" t="s">
        <v>659</v>
      </c>
      <c r="L531" s="70"/>
      <c r="M531" s="70"/>
      <c r="N531" s="70"/>
      <c r="O531" s="70">
        <f>+L531+M531-N531</f>
        <v>0</v>
      </c>
      <c r="P531" s="70"/>
      <c r="Q531" s="70"/>
      <c r="R531" s="70"/>
      <c r="S531" s="70"/>
      <c r="T531" s="70"/>
      <c r="U531" s="70"/>
      <c r="V531" s="71"/>
      <c r="W531" s="70"/>
      <c r="X531" s="72"/>
      <c r="Y531" s="72"/>
      <c r="Z531" s="73"/>
    </row>
    <row r="532" spans="1:26" ht="16.5" hidden="1" thickTop="1" thickBot="1" x14ac:dyDescent="0.3">
      <c r="A532" s="66">
        <v>1</v>
      </c>
      <c r="B532" s="67" t="s">
        <v>653</v>
      </c>
      <c r="C532" s="67" t="s">
        <v>142</v>
      </c>
      <c r="D532" s="67"/>
      <c r="E532" s="67"/>
      <c r="F532" s="67"/>
      <c r="G532" s="67"/>
      <c r="H532" s="68"/>
      <c r="I532" s="68"/>
      <c r="J532" s="68"/>
      <c r="K532" s="69" t="s">
        <v>660</v>
      </c>
      <c r="L532" s="70"/>
      <c r="M532" s="70"/>
      <c r="N532" s="70"/>
      <c r="O532" s="70">
        <f>+L532+M532-N532</f>
        <v>0</v>
      </c>
      <c r="P532" s="70"/>
      <c r="Q532" s="70"/>
      <c r="R532" s="70"/>
      <c r="S532" s="70"/>
      <c r="T532" s="70"/>
      <c r="U532" s="70"/>
      <c r="V532" s="71"/>
      <c r="W532" s="70"/>
      <c r="X532" s="72"/>
      <c r="Y532" s="72"/>
      <c r="Z532" s="73"/>
    </row>
    <row r="533" spans="1:26" ht="15.75" thickTop="1" x14ac:dyDescent="0.25"/>
  </sheetData>
  <autoFilter ref="A5:Z532">
    <filterColumn colId="14">
      <filters>
        <filter val="1.000.000.000"/>
        <filter val="1.000.000.000,00"/>
        <filter val="1.200.000.000"/>
        <filter val="1.300.000.000"/>
        <filter val="1.500.000.000"/>
        <filter val="12.000.000.000"/>
        <filter val="120.000.000"/>
        <filter val="18.000.000.000"/>
        <filter val="20.000.000"/>
        <filter val="200.000.000"/>
        <filter val="23.970.000.000"/>
        <filter val="28.540.926.652"/>
        <filter val="3.007.451.000"/>
        <filter val="3.064.751.000"/>
        <filter val="3.500.000.000"/>
        <filter val="300.000.000"/>
        <filter val="320.000.000"/>
        <filter val="4.500.000.000"/>
        <filter val="4.750.000.000"/>
        <filter val="400.000.000"/>
        <filter val="450.000.000"/>
        <filter val="5.970.000.000"/>
        <filter val="50.000.000"/>
        <filter val="500.000.000"/>
        <filter val="55.575.677.652"/>
        <filter val="6.000.000.000"/>
        <filter val="7.300.000"/>
        <filter val="8.500.000.000"/>
        <filter val="80.000.000"/>
        <filter val="900.000.000"/>
      </filters>
    </filterColumn>
  </autoFilter>
  <mergeCells count="15">
    <mergeCell ref="X4:X5"/>
    <mergeCell ref="Y4:Y5"/>
    <mergeCell ref="A1:W1"/>
    <mergeCell ref="A2:W2"/>
    <mergeCell ref="A3:W3"/>
    <mergeCell ref="A4:I4"/>
    <mergeCell ref="K4:K5"/>
    <mergeCell ref="L4:L5"/>
    <mergeCell ref="M4:N4"/>
    <mergeCell ref="O4:O5"/>
    <mergeCell ref="P4:S4"/>
    <mergeCell ref="T4:T5"/>
    <mergeCell ref="U4:U5"/>
    <mergeCell ref="V4:V5"/>
    <mergeCell ref="W4:W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14" workbookViewId="0">
      <selection activeCell="B21" sqref="B21"/>
    </sheetView>
  </sheetViews>
  <sheetFormatPr baseColWidth="10" defaultColWidth="11.42578125" defaultRowHeight="12.75" x14ac:dyDescent="0.25"/>
  <cols>
    <col min="1" max="1" width="34.140625" style="25" customWidth="1"/>
    <col min="2" max="2" width="70.5703125" style="25" customWidth="1"/>
    <col min="3" max="16384" width="11.42578125" style="25"/>
  </cols>
  <sheetData>
    <row r="1" spans="1:2" ht="13.5" thickBot="1" x14ac:dyDescent="0.3">
      <c r="A1" s="416"/>
      <c r="B1" s="416"/>
    </row>
    <row r="2" spans="1:2" ht="13.5" thickBot="1" x14ac:dyDescent="0.3">
      <c r="A2" s="417" t="s">
        <v>661</v>
      </c>
      <c r="B2" s="418"/>
    </row>
    <row r="3" spans="1:2" ht="13.5" thickBot="1" x14ac:dyDescent="0.3">
      <c r="A3" s="419" t="s">
        <v>99</v>
      </c>
      <c r="B3" s="420"/>
    </row>
    <row r="4" spans="1:2" ht="13.5" thickBot="1" x14ac:dyDescent="0.3">
      <c r="A4" s="26" t="s">
        <v>662</v>
      </c>
      <c r="B4" s="26" t="s">
        <v>100</v>
      </c>
    </row>
    <row r="5" spans="1:2" ht="26.25" thickBot="1" x14ac:dyDescent="0.3">
      <c r="A5" s="27" t="s">
        <v>663</v>
      </c>
      <c r="B5" s="28" t="s">
        <v>664</v>
      </c>
    </row>
    <row r="6" spans="1:2" ht="14.25" thickTop="1" thickBot="1" x14ac:dyDescent="0.3">
      <c r="A6" s="29" t="s">
        <v>665</v>
      </c>
      <c r="B6" s="28" t="s">
        <v>666</v>
      </c>
    </row>
    <row r="7" spans="1:2" ht="27" thickTop="1" thickBot="1" x14ac:dyDescent="0.3">
      <c r="A7" s="29" t="s">
        <v>667</v>
      </c>
      <c r="B7" s="30" t="s">
        <v>668</v>
      </c>
    </row>
    <row r="8" spans="1:2" ht="52.5" thickTop="1" thickBot="1" x14ac:dyDescent="0.3">
      <c r="A8" s="29" t="s">
        <v>669</v>
      </c>
      <c r="B8" s="28" t="s">
        <v>670</v>
      </c>
    </row>
    <row r="9" spans="1:2" ht="52.5" thickTop="1" thickBot="1" x14ac:dyDescent="0.3">
      <c r="A9" s="31" t="s">
        <v>671</v>
      </c>
      <c r="B9" s="28" t="s">
        <v>672</v>
      </c>
    </row>
    <row r="10" spans="1:2" ht="27" thickTop="1" thickBot="1" x14ac:dyDescent="0.3">
      <c r="A10" s="31" t="s">
        <v>673</v>
      </c>
      <c r="B10" s="28" t="s">
        <v>674</v>
      </c>
    </row>
    <row r="11" spans="1:2" ht="27" thickTop="1" thickBot="1" x14ac:dyDescent="0.3">
      <c r="A11" s="32" t="s">
        <v>675</v>
      </c>
      <c r="B11" s="30" t="s">
        <v>676</v>
      </c>
    </row>
    <row r="12" spans="1:2" ht="27" thickTop="1" thickBot="1" x14ac:dyDescent="0.3">
      <c r="A12" s="29" t="s">
        <v>677</v>
      </c>
      <c r="B12" s="30" t="s">
        <v>678</v>
      </c>
    </row>
    <row r="13" spans="1:2" ht="90.75" thickTop="1" thickBot="1" x14ac:dyDescent="0.3">
      <c r="A13" s="32" t="s">
        <v>679</v>
      </c>
      <c r="B13" s="28" t="s">
        <v>680</v>
      </c>
    </row>
    <row r="14" spans="1:2" ht="39.75" thickTop="1" thickBot="1" x14ac:dyDescent="0.3">
      <c r="A14" s="32" t="s">
        <v>681</v>
      </c>
      <c r="B14" s="28" t="s">
        <v>682</v>
      </c>
    </row>
    <row r="15" spans="1:2" ht="116.25" thickTop="1" thickBot="1" x14ac:dyDescent="0.3">
      <c r="A15" s="33" t="s">
        <v>683</v>
      </c>
      <c r="B15" s="30" t="s">
        <v>754</v>
      </c>
    </row>
    <row r="16" spans="1:2" ht="39.75" thickTop="1" thickBot="1" x14ac:dyDescent="0.3">
      <c r="A16" s="29" t="s">
        <v>684</v>
      </c>
      <c r="B16" s="30" t="s">
        <v>755</v>
      </c>
    </row>
    <row r="17" spans="1:2" ht="27" thickTop="1" thickBot="1" x14ac:dyDescent="0.3">
      <c r="A17" s="34" t="s">
        <v>685</v>
      </c>
      <c r="B17" s="30" t="s">
        <v>686</v>
      </c>
    </row>
    <row r="18" spans="1:2" ht="27" thickTop="1" thickBot="1" x14ac:dyDescent="0.3">
      <c r="A18" s="29" t="s">
        <v>687</v>
      </c>
      <c r="B18" s="35" t="s">
        <v>688</v>
      </c>
    </row>
    <row r="19" spans="1:2" ht="13.5" thickTop="1" x14ac:dyDescent="0.25"/>
  </sheetData>
  <mergeCells count="3">
    <mergeCell ref="A1:B1"/>
    <mergeCell ref="A2:B2"/>
    <mergeCell ref="A3:B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50"/>
  <sheetViews>
    <sheetView tabSelected="1" topLeftCell="G7" workbookViewId="0">
      <selection activeCell="R13" sqref="R13"/>
    </sheetView>
  </sheetViews>
  <sheetFormatPr baseColWidth="10" defaultRowHeight="15" x14ac:dyDescent="0.25"/>
  <cols>
    <col min="1" max="1" width="64" style="131" bestFit="1" customWidth="1"/>
    <col min="2" max="2" width="18.5703125" style="131" customWidth="1"/>
    <col min="3" max="3" width="17.5703125" style="131" customWidth="1"/>
    <col min="4" max="4" width="16.5703125" style="131" customWidth="1"/>
    <col min="5" max="5" width="14.42578125" style="131" customWidth="1"/>
    <col min="6" max="6" width="18.5703125" style="131" customWidth="1"/>
    <col min="7" max="7" width="17.85546875" style="131" customWidth="1"/>
    <col min="8" max="8" width="16.140625" style="131" customWidth="1"/>
    <col min="9" max="9" width="14.140625" style="131" customWidth="1"/>
    <col min="10" max="10" width="18.7109375" style="131" customWidth="1"/>
    <col min="11" max="12" width="19.42578125" style="131" customWidth="1"/>
    <col min="13" max="13" width="11.42578125" style="131" customWidth="1"/>
    <col min="14" max="14" width="19.140625" style="131" customWidth="1"/>
    <col min="15" max="15" width="17.5703125" style="131" customWidth="1"/>
    <col min="16" max="16" width="18.7109375" style="131" customWidth="1"/>
    <col min="17" max="17" width="12.85546875" style="131" customWidth="1"/>
    <col min="18" max="18" width="18.85546875" style="131" bestFit="1" customWidth="1"/>
    <col min="19" max="19" width="18" style="131" customWidth="1"/>
    <col min="20" max="20" width="16.5703125" style="131" customWidth="1"/>
    <col min="21" max="21" width="14.140625" style="131" bestFit="1" customWidth="1"/>
    <col min="22" max="22" width="22.140625" style="131" bestFit="1" customWidth="1"/>
    <col min="23" max="23" width="20.7109375" style="131" customWidth="1"/>
    <col min="24" max="24" width="16.85546875" style="131" bestFit="1" customWidth="1"/>
    <col min="25" max="25" width="18.28515625" style="131" customWidth="1"/>
    <col min="26" max="26" width="19.85546875" style="131" customWidth="1"/>
    <col min="27" max="16384" width="11.42578125" style="131"/>
  </cols>
  <sheetData>
    <row r="1" spans="1:45" ht="15.75" thickBot="1" x14ac:dyDescent="0.3">
      <c r="A1" s="128"/>
      <c r="B1" s="129"/>
      <c r="C1" s="128"/>
      <c r="D1" s="128"/>
      <c r="E1" s="130"/>
      <c r="F1" s="130"/>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row>
    <row r="2" spans="1:45" ht="30.75" customHeight="1" thickTop="1" thickBot="1" x14ac:dyDescent="0.3">
      <c r="A2" s="424" t="s">
        <v>689</v>
      </c>
      <c r="B2" s="421" t="s">
        <v>690</v>
      </c>
      <c r="C2" s="422"/>
      <c r="D2" s="422"/>
      <c r="E2" s="423"/>
      <c r="F2" s="421" t="s">
        <v>691</v>
      </c>
      <c r="G2" s="422"/>
      <c r="H2" s="422"/>
      <c r="I2" s="423"/>
      <c r="J2" s="421" t="s">
        <v>692</v>
      </c>
      <c r="K2" s="422"/>
      <c r="L2" s="422"/>
      <c r="M2" s="423"/>
      <c r="N2" s="421" t="s">
        <v>693</v>
      </c>
      <c r="O2" s="422"/>
      <c r="P2" s="422"/>
      <c r="Q2" s="423"/>
      <c r="R2" s="421" t="s">
        <v>694</v>
      </c>
      <c r="S2" s="422"/>
      <c r="T2" s="422"/>
      <c r="U2" s="423"/>
      <c r="V2" s="132" t="s">
        <v>695</v>
      </c>
      <c r="W2" s="128"/>
      <c r="X2" s="128"/>
      <c r="Y2" s="128"/>
      <c r="Z2" s="128"/>
      <c r="AA2" s="128"/>
      <c r="AB2" s="128"/>
      <c r="AC2" s="128"/>
      <c r="AD2" s="128"/>
      <c r="AE2" s="128"/>
      <c r="AF2" s="128"/>
      <c r="AG2" s="128"/>
      <c r="AH2" s="128"/>
      <c r="AI2" s="128"/>
      <c r="AJ2" s="128"/>
      <c r="AK2" s="128"/>
      <c r="AL2" s="128"/>
      <c r="AM2" s="128"/>
      <c r="AN2" s="128"/>
      <c r="AO2" s="128"/>
      <c r="AP2" s="128"/>
      <c r="AQ2" s="128"/>
      <c r="AR2" s="128"/>
      <c r="AS2" s="128"/>
    </row>
    <row r="3" spans="1:45" ht="24" thickTop="1" thickBot="1" x14ac:dyDescent="0.3">
      <c r="A3" s="425"/>
      <c r="B3" s="39" t="s">
        <v>696</v>
      </c>
      <c r="C3" s="39" t="s">
        <v>697</v>
      </c>
      <c r="D3" s="39" t="s">
        <v>698</v>
      </c>
      <c r="E3" s="39" t="s">
        <v>699</v>
      </c>
      <c r="F3" s="39" t="s">
        <v>696</v>
      </c>
      <c r="G3" s="39" t="s">
        <v>697</v>
      </c>
      <c r="H3" s="39" t="s">
        <v>698</v>
      </c>
      <c r="I3" s="39" t="s">
        <v>699</v>
      </c>
      <c r="J3" s="39" t="s">
        <v>696</v>
      </c>
      <c r="K3" s="39" t="s">
        <v>697</v>
      </c>
      <c r="L3" s="39" t="s">
        <v>698</v>
      </c>
      <c r="M3" s="39" t="s">
        <v>699</v>
      </c>
      <c r="N3" s="39" t="s">
        <v>696</v>
      </c>
      <c r="O3" s="39" t="s">
        <v>697</v>
      </c>
      <c r="P3" s="39" t="s">
        <v>698</v>
      </c>
      <c r="Q3" s="39" t="s">
        <v>699</v>
      </c>
      <c r="R3" s="39" t="s">
        <v>696</v>
      </c>
      <c r="S3" s="39" t="s">
        <v>697</v>
      </c>
      <c r="T3" s="39" t="s">
        <v>698</v>
      </c>
      <c r="U3" s="39" t="s">
        <v>700</v>
      </c>
      <c r="V3" s="39"/>
      <c r="W3" s="128"/>
      <c r="X3" s="128"/>
      <c r="Y3" s="128"/>
      <c r="Z3" s="128"/>
      <c r="AA3" s="128"/>
      <c r="AB3" s="128"/>
      <c r="AC3" s="128"/>
      <c r="AD3" s="128"/>
      <c r="AE3" s="128"/>
      <c r="AF3" s="128"/>
      <c r="AG3" s="128"/>
      <c r="AH3" s="128"/>
      <c r="AI3" s="128"/>
      <c r="AJ3" s="128"/>
      <c r="AK3" s="128"/>
      <c r="AL3" s="128"/>
      <c r="AM3" s="128"/>
      <c r="AN3" s="128"/>
      <c r="AO3" s="128"/>
      <c r="AP3" s="128"/>
      <c r="AQ3" s="128"/>
      <c r="AR3" s="128"/>
      <c r="AS3" s="128"/>
    </row>
    <row r="4" spans="1:45" ht="16.5" thickTop="1" thickBot="1" x14ac:dyDescent="0.3">
      <c r="A4" s="13" t="s">
        <v>701</v>
      </c>
      <c r="B4" s="133">
        <f>+B5+B6+B9+B26</f>
        <v>7918599323</v>
      </c>
      <c r="C4" s="133">
        <f>+C5+C6+C9+C26</f>
        <v>2093033422</v>
      </c>
      <c r="D4" s="133">
        <f t="shared" ref="D4:E4" si="0">+D5+D6+D9+D26</f>
        <v>1576671058</v>
      </c>
      <c r="E4" s="133">
        <f t="shared" si="0"/>
        <v>1568022530</v>
      </c>
      <c r="F4" s="134">
        <f>+F5+F6+F9+F26</f>
        <v>3064751000</v>
      </c>
      <c r="G4" s="134">
        <f>+G5+G6+G9+G26</f>
        <v>2046066745</v>
      </c>
      <c r="H4" s="134">
        <f>+H5+H6+H9+H26</f>
        <v>2031402637</v>
      </c>
      <c r="I4" s="134">
        <f>+I5+I6+I9+I26</f>
        <v>2031402637</v>
      </c>
      <c r="J4" s="134">
        <f>+J5+J6+J9+J26</f>
        <v>0</v>
      </c>
      <c r="K4" s="134">
        <f t="shared" ref="K4:M4" si="1">+K5+K6+K9+K26</f>
        <v>0</v>
      </c>
      <c r="L4" s="134">
        <f t="shared" si="1"/>
        <v>0</v>
      </c>
      <c r="M4" s="134">
        <f t="shared" si="1"/>
        <v>0</v>
      </c>
      <c r="N4" s="134">
        <f>+N5+N6+N9+N26</f>
        <v>0</v>
      </c>
      <c r="O4" s="133">
        <v>0</v>
      </c>
      <c r="P4" s="133">
        <v>0</v>
      </c>
      <c r="Q4" s="133">
        <v>0</v>
      </c>
      <c r="R4" s="221">
        <f>B4+F4+J4+N4</f>
        <v>10983350323</v>
      </c>
      <c r="S4" s="14">
        <f>C4+G4+K4+O4</f>
        <v>4139100167</v>
      </c>
      <c r="T4" s="14">
        <f t="shared" ref="T4" si="2">D4+H4+L4+P4</f>
        <v>3608073695</v>
      </c>
      <c r="U4" s="14">
        <f>E4+I4+M4+Q4</f>
        <v>3599425167</v>
      </c>
      <c r="V4" s="219">
        <f>+'Anexo 5.1 INGRESOS'!P6+'Anexo 5.1 INGRESOS'!R6</f>
        <v>10983350323</v>
      </c>
      <c r="W4" s="136"/>
      <c r="X4" s="137"/>
      <c r="Y4" s="128"/>
      <c r="Z4" s="128"/>
      <c r="AA4" s="128"/>
      <c r="AB4" s="128"/>
      <c r="AC4" s="128"/>
      <c r="AD4" s="128"/>
      <c r="AE4" s="128"/>
      <c r="AF4" s="128"/>
      <c r="AG4" s="128"/>
      <c r="AH4" s="128"/>
      <c r="AI4" s="128"/>
      <c r="AJ4" s="128"/>
      <c r="AK4" s="128"/>
      <c r="AL4" s="128"/>
      <c r="AM4" s="128"/>
      <c r="AN4" s="128"/>
      <c r="AO4" s="128"/>
      <c r="AP4" s="128"/>
      <c r="AQ4" s="128"/>
      <c r="AR4" s="128"/>
      <c r="AS4" s="128"/>
    </row>
    <row r="5" spans="1:45" ht="16.5" thickTop="1" thickBot="1" x14ac:dyDescent="0.3">
      <c r="A5" s="15" t="s">
        <v>702</v>
      </c>
      <c r="B5" s="138">
        <v>4037299323</v>
      </c>
      <c r="C5" s="138">
        <v>692958425</v>
      </c>
      <c r="D5" s="138">
        <v>692259077</v>
      </c>
      <c r="E5" s="138">
        <v>692032239</v>
      </c>
      <c r="F5" s="138">
        <v>3007751000</v>
      </c>
      <c r="G5" s="138">
        <v>1996066745</v>
      </c>
      <c r="H5" s="138">
        <v>1981402637</v>
      </c>
      <c r="I5" s="138">
        <v>1981402637</v>
      </c>
      <c r="J5" s="139">
        <v>0</v>
      </c>
      <c r="K5" s="138">
        <v>0</v>
      </c>
      <c r="L5" s="138">
        <v>0</v>
      </c>
      <c r="M5" s="138">
        <v>0</v>
      </c>
      <c r="N5" s="140">
        <f t="shared" ref="N5:Q5" si="3">+N6</f>
        <v>0</v>
      </c>
      <c r="O5" s="138">
        <f t="shared" si="3"/>
        <v>0</v>
      </c>
      <c r="P5" s="138">
        <f t="shared" si="3"/>
        <v>0</v>
      </c>
      <c r="Q5" s="138">
        <f t="shared" si="3"/>
        <v>0</v>
      </c>
      <c r="R5" s="16">
        <f>B5+F5+J5+N6</f>
        <v>7045050323</v>
      </c>
      <c r="S5" s="16">
        <f>C5+G5+K5+O6</f>
        <v>2689025170</v>
      </c>
      <c r="T5" s="16">
        <f t="shared" ref="T5:U5" si="4">D5+H5+L5+P6</f>
        <v>2673661714</v>
      </c>
      <c r="U5" s="16">
        <f t="shared" si="4"/>
        <v>2673434876</v>
      </c>
      <c r="V5" s="135"/>
      <c r="W5" s="128"/>
      <c r="X5" s="128"/>
      <c r="Y5" s="128"/>
      <c r="Z5" s="128"/>
      <c r="AA5" s="128"/>
      <c r="AB5" s="128"/>
      <c r="AC5" s="128"/>
      <c r="AD5" s="128"/>
      <c r="AE5" s="128"/>
      <c r="AF5" s="128"/>
      <c r="AG5" s="128"/>
      <c r="AH5" s="128"/>
      <c r="AI5" s="128"/>
      <c r="AJ5" s="128"/>
      <c r="AK5" s="128"/>
      <c r="AL5" s="128"/>
      <c r="AM5" s="128"/>
      <c r="AN5" s="128"/>
      <c r="AO5" s="128"/>
      <c r="AP5" s="128"/>
      <c r="AQ5" s="128"/>
      <c r="AR5" s="128"/>
      <c r="AS5" s="128"/>
    </row>
    <row r="6" spans="1:45" ht="16.5" thickTop="1" thickBot="1" x14ac:dyDescent="0.3">
      <c r="A6" s="15" t="s">
        <v>703</v>
      </c>
      <c r="B6" s="138">
        <f>+B7+B8</f>
        <v>2987000000</v>
      </c>
      <c r="C6" s="138">
        <f t="shared" ref="C6:U6" si="5">+C7+C8</f>
        <v>1175782061</v>
      </c>
      <c r="D6" s="138">
        <f t="shared" si="5"/>
        <v>669195283</v>
      </c>
      <c r="E6" s="138">
        <f t="shared" si="5"/>
        <v>660773645</v>
      </c>
      <c r="F6" s="138">
        <f t="shared" si="5"/>
        <v>50000000</v>
      </c>
      <c r="G6" s="138">
        <f t="shared" si="5"/>
        <v>50000000</v>
      </c>
      <c r="H6" s="138">
        <f t="shared" si="5"/>
        <v>50000000</v>
      </c>
      <c r="I6" s="138">
        <f t="shared" si="5"/>
        <v>50000000</v>
      </c>
      <c r="J6" s="140">
        <f t="shared" si="5"/>
        <v>0</v>
      </c>
      <c r="K6" s="138">
        <f>+K7+K8</f>
        <v>0</v>
      </c>
      <c r="L6" s="138">
        <f t="shared" si="5"/>
        <v>0</v>
      </c>
      <c r="M6" s="138">
        <f t="shared" si="5"/>
        <v>0</v>
      </c>
      <c r="N6" s="140">
        <f t="shared" si="5"/>
        <v>0</v>
      </c>
      <c r="O6" s="138">
        <f t="shared" si="5"/>
        <v>0</v>
      </c>
      <c r="P6" s="138">
        <f t="shared" si="5"/>
        <v>0</v>
      </c>
      <c r="Q6" s="138">
        <f t="shared" si="5"/>
        <v>0</v>
      </c>
      <c r="R6" s="16">
        <f t="shared" si="5"/>
        <v>3037000000</v>
      </c>
      <c r="S6" s="16">
        <f t="shared" si="5"/>
        <v>1225782061</v>
      </c>
      <c r="T6" s="16">
        <f t="shared" si="5"/>
        <v>719195283</v>
      </c>
      <c r="U6" s="16">
        <f t="shared" si="5"/>
        <v>710773645</v>
      </c>
      <c r="V6" s="135"/>
      <c r="W6" s="128"/>
      <c r="X6" s="128"/>
      <c r="Y6" s="128"/>
      <c r="Z6" s="128"/>
      <c r="AA6" s="128"/>
      <c r="AB6" s="128"/>
      <c r="AC6" s="128"/>
      <c r="AD6" s="128"/>
      <c r="AE6" s="128"/>
      <c r="AF6" s="128"/>
      <c r="AG6" s="128"/>
      <c r="AH6" s="128"/>
      <c r="AI6" s="128"/>
      <c r="AJ6" s="128"/>
      <c r="AK6" s="128"/>
      <c r="AL6" s="128"/>
      <c r="AM6" s="128"/>
      <c r="AN6" s="128"/>
      <c r="AO6" s="128"/>
      <c r="AP6" s="128"/>
      <c r="AQ6" s="128"/>
      <c r="AR6" s="128"/>
      <c r="AS6" s="128"/>
    </row>
    <row r="7" spans="1:45" ht="16.5" thickTop="1" thickBot="1" x14ac:dyDescent="0.3">
      <c r="A7" s="141" t="s">
        <v>704</v>
      </c>
      <c r="B7" s="142">
        <v>32000000</v>
      </c>
      <c r="C7" s="143">
        <v>0</v>
      </c>
      <c r="D7" s="143">
        <v>0</v>
      </c>
      <c r="E7" s="143">
        <v>0</v>
      </c>
      <c r="F7" s="143"/>
      <c r="G7" s="143"/>
      <c r="H7" s="143"/>
      <c r="I7" s="143"/>
      <c r="J7" s="143"/>
      <c r="K7" s="143"/>
      <c r="L7" s="143"/>
      <c r="M7" s="143"/>
      <c r="N7" s="143"/>
      <c r="O7" s="143"/>
      <c r="P7" s="143"/>
      <c r="Q7" s="143"/>
      <c r="R7" s="21">
        <f t="shared" ref="R7:U24" si="6">+B7+F7+J7+N7</f>
        <v>32000000</v>
      </c>
      <c r="S7" s="21">
        <f t="shared" si="6"/>
        <v>0</v>
      </c>
      <c r="T7" s="21">
        <f t="shared" si="6"/>
        <v>0</v>
      </c>
      <c r="U7" s="21">
        <f t="shared" si="6"/>
        <v>0</v>
      </c>
      <c r="V7" s="135"/>
      <c r="W7" s="128"/>
      <c r="X7" s="128"/>
      <c r="Y7" s="128"/>
      <c r="Z7" s="128"/>
      <c r="AA7" s="128"/>
      <c r="AB7" s="128"/>
      <c r="AC7" s="128"/>
      <c r="AD7" s="128"/>
      <c r="AE7" s="128"/>
      <c r="AF7" s="128"/>
      <c r="AG7" s="128"/>
      <c r="AH7" s="128"/>
      <c r="AI7" s="128"/>
      <c r="AJ7" s="128"/>
      <c r="AK7" s="128"/>
      <c r="AL7" s="128"/>
      <c r="AM7" s="128"/>
      <c r="AN7" s="128"/>
      <c r="AO7" s="128"/>
      <c r="AP7" s="128"/>
      <c r="AQ7" s="128"/>
      <c r="AR7" s="128"/>
      <c r="AS7" s="128"/>
    </row>
    <row r="8" spans="1:45" ht="16.5" thickTop="1" thickBot="1" x14ac:dyDescent="0.3">
      <c r="A8" s="141" t="s">
        <v>705</v>
      </c>
      <c r="B8" s="142">
        <v>2955000000</v>
      </c>
      <c r="C8" s="142">
        <v>1175782061</v>
      </c>
      <c r="D8" s="142">
        <v>669195283</v>
      </c>
      <c r="E8" s="142">
        <v>660773645</v>
      </c>
      <c r="F8" s="142">
        <v>50000000</v>
      </c>
      <c r="G8" s="142">
        <v>50000000</v>
      </c>
      <c r="H8" s="142">
        <v>50000000</v>
      </c>
      <c r="I8" s="142">
        <v>50000000</v>
      </c>
      <c r="J8" s="139">
        <v>0</v>
      </c>
      <c r="K8" s="139">
        <v>0</v>
      </c>
      <c r="L8" s="139">
        <v>0</v>
      </c>
      <c r="M8" s="139">
        <v>0</v>
      </c>
      <c r="N8" s="143"/>
      <c r="O8" s="143"/>
      <c r="P8" s="143"/>
      <c r="Q8" s="143"/>
      <c r="R8" s="144">
        <f t="shared" si="6"/>
        <v>3005000000</v>
      </c>
      <c r="S8" s="144">
        <f t="shared" si="6"/>
        <v>1225782061</v>
      </c>
      <c r="T8" s="144">
        <f t="shared" si="6"/>
        <v>719195283</v>
      </c>
      <c r="U8" s="144">
        <f t="shared" si="6"/>
        <v>710773645</v>
      </c>
      <c r="V8" s="135"/>
      <c r="W8" s="128"/>
      <c r="X8" s="128"/>
      <c r="Y8" s="128"/>
      <c r="Z8" s="128"/>
      <c r="AA8" s="128"/>
      <c r="AB8" s="128"/>
      <c r="AC8" s="128"/>
      <c r="AD8" s="128"/>
      <c r="AE8" s="128"/>
      <c r="AF8" s="128"/>
      <c r="AG8" s="128"/>
      <c r="AH8" s="128"/>
      <c r="AI8" s="128"/>
      <c r="AJ8" s="128"/>
      <c r="AK8" s="128"/>
      <c r="AL8" s="128"/>
      <c r="AM8" s="128"/>
      <c r="AN8" s="128"/>
      <c r="AO8" s="128"/>
      <c r="AP8" s="128"/>
      <c r="AQ8" s="128"/>
      <c r="AR8" s="128"/>
      <c r="AS8" s="128"/>
    </row>
    <row r="9" spans="1:45" ht="16.5" thickTop="1" thickBot="1" x14ac:dyDescent="0.3">
      <c r="A9" s="15" t="s">
        <v>706</v>
      </c>
      <c r="B9" s="142">
        <f>+B10+B12+B19+B23</f>
        <v>697000000</v>
      </c>
      <c r="C9" s="142">
        <f t="shared" ref="C9:E9" si="7">+C10+C12+C19+C23</f>
        <v>182295860</v>
      </c>
      <c r="D9" s="142">
        <f t="shared" si="7"/>
        <v>182295860</v>
      </c>
      <c r="E9" s="142">
        <f t="shared" si="7"/>
        <v>182295860</v>
      </c>
      <c r="F9" s="138">
        <f>+F12+F19+F23</f>
        <v>0</v>
      </c>
      <c r="G9" s="138">
        <f t="shared" ref="G9:Q9" si="8">+G12+G19+G23</f>
        <v>0</v>
      </c>
      <c r="H9" s="138">
        <f t="shared" si="8"/>
        <v>0</v>
      </c>
      <c r="I9" s="138">
        <f t="shared" si="8"/>
        <v>0</v>
      </c>
      <c r="J9" s="138">
        <f t="shared" si="8"/>
        <v>0</v>
      </c>
      <c r="K9" s="138">
        <f>+K12+K19+K23</f>
        <v>0</v>
      </c>
      <c r="L9" s="138">
        <f t="shared" si="8"/>
        <v>0</v>
      </c>
      <c r="M9" s="138">
        <f t="shared" si="8"/>
        <v>0</v>
      </c>
      <c r="N9" s="138">
        <f t="shared" si="8"/>
        <v>0</v>
      </c>
      <c r="O9" s="138">
        <f t="shared" si="8"/>
        <v>0</v>
      </c>
      <c r="P9" s="138">
        <f t="shared" si="8"/>
        <v>0</v>
      </c>
      <c r="Q9" s="138">
        <f t="shared" si="8"/>
        <v>0</v>
      </c>
      <c r="R9" s="145">
        <f>+R12+R19+R23+R10</f>
        <v>697000000</v>
      </c>
      <c r="S9" s="145">
        <f>+S12+S19+S23+S10</f>
        <v>182295860</v>
      </c>
      <c r="T9" s="145">
        <f t="shared" ref="T9" si="9">+T12+T19+T23+T10</f>
        <v>182295860</v>
      </c>
      <c r="U9" s="145">
        <f>+U12+U19+U23+U10</f>
        <v>182295860</v>
      </c>
      <c r="V9" s="135"/>
      <c r="W9" s="146"/>
      <c r="X9" s="146"/>
      <c r="Y9" s="146"/>
      <c r="Z9" s="146"/>
      <c r="AA9" s="146"/>
      <c r="AB9" s="146"/>
      <c r="AC9" s="146"/>
      <c r="AD9" s="146"/>
      <c r="AE9" s="146"/>
      <c r="AF9" s="146"/>
      <c r="AG9" s="146"/>
      <c r="AH9" s="146"/>
      <c r="AI9" s="146"/>
      <c r="AJ9" s="146"/>
      <c r="AK9" s="146"/>
      <c r="AL9" s="146"/>
      <c r="AM9" s="146"/>
      <c r="AN9" s="146"/>
      <c r="AO9" s="146"/>
      <c r="AP9" s="146"/>
      <c r="AQ9" s="146"/>
      <c r="AR9" s="146"/>
      <c r="AS9" s="146"/>
    </row>
    <row r="10" spans="1:45" ht="16.5" thickTop="1" thickBot="1" x14ac:dyDescent="0.3">
      <c r="A10" s="17" t="s">
        <v>765</v>
      </c>
      <c r="B10" s="142">
        <f>+B11</f>
        <v>12000000</v>
      </c>
      <c r="C10" s="138">
        <f t="shared" ref="C10:E10" si="10">+C11</f>
        <v>12000000</v>
      </c>
      <c r="D10" s="138">
        <f t="shared" si="10"/>
        <v>12000000</v>
      </c>
      <c r="E10" s="138">
        <f t="shared" si="10"/>
        <v>12000000</v>
      </c>
      <c r="F10" s="138"/>
      <c r="G10" s="138"/>
      <c r="H10" s="138"/>
      <c r="I10" s="138"/>
      <c r="J10" s="138"/>
      <c r="K10" s="138"/>
      <c r="L10" s="138"/>
      <c r="M10" s="138"/>
      <c r="N10" s="138"/>
      <c r="O10" s="138"/>
      <c r="P10" s="138"/>
      <c r="Q10" s="138"/>
      <c r="R10" s="145">
        <f>+B10+F10+J10+N10</f>
        <v>12000000</v>
      </c>
      <c r="S10" s="145">
        <f t="shared" ref="S10:U11" si="11">+C10+G10+K10+O10</f>
        <v>12000000</v>
      </c>
      <c r="T10" s="145">
        <f t="shared" si="11"/>
        <v>12000000</v>
      </c>
      <c r="U10" s="145">
        <f t="shared" si="11"/>
        <v>12000000</v>
      </c>
      <c r="V10" s="135"/>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row>
    <row r="11" spans="1:45" ht="16.5" thickTop="1" thickBot="1" x14ac:dyDescent="0.3">
      <c r="A11" s="141" t="s">
        <v>766</v>
      </c>
      <c r="B11" s="147">
        <v>12000000</v>
      </c>
      <c r="C11" s="147">
        <v>12000000</v>
      </c>
      <c r="D11" s="147">
        <v>12000000</v>
      </c>
      <c r="E11" s="147">
        <v>12000000</v>
      </c>
      <c r="F11" s="138"/>
      <c r="G11" s="138"/>
      <c r="H11" s="138"/>
      <c r="I11" s="138"/>
      <c r="J11" s="138"/>
      <c r="K11" s="138"/>
      <c r="L11" s="138"/>
      <c r="M11" s="138"/>
      <c r="N11" s="138"/>
      <c r="O11" s="138"/>
      <c r="P11" s="138"/>
      <c r="Q11" s="138"/>
      <c r="R11" s="145">
        <f>+B11+F11+J11+N11</f>
        <v>12000000</v>
      </c>
      <c r="S11" s="145">
        <f t="shared" si="11"/>
        <v>12000000</v>
      </c>
      <c r="T11" s="145">
        <f t="shared" si="11"/>
        <v>12000000</v>
      </c>
      <c r="U11" s="145">
        <f t="shared" si="11"/>
        <v>12000000</v>
      </c>
      <c r="V11" s="135"/>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row>
    <row r="12" spans="1:45" ht="16.5" thickTop="1" thickBot="1" x14ac:dyDescent="0.3">
      <c r="A12" s="17" t="s">
        <v>707</v>
      </c>
      <c r="B12" s="142">
        <f>+B13+B17</f>
        <v>665000000</v>
      </c>
      <c r="C12" s="148">
        <f t="shared" ref="C12:Q12" si="12">+C13+C17</f>
        <v>170295860</v>
      </c>
      <c r="D12" s="148">
        <f t="shared" si="12"/>
        <v>170295860</v>
      </c>
      <c r="E12" s="148">
        <f t="shared" si="12"/>
        <v>170295860</v>
      </c>
      <c r="F12" s="148">
        <f t="shared" si="12"/>
        <v>0</v>
      </c>
      <c r="G12" s="148">
        <f t="shared" si="12"/>
        <v>0</v>
      </c>
      <c r="H12" s="148">
        <f t="shared" si="12"/>
        <v>0</v>
      </c>
      <c r="I12" s="148">
        <f t="shared" si="12"/>
        <v>0</v>
      </c>
      <c r="J12" s="148">
        <f t="shared" si="12"/>
        <v>0</v>
      </c>
      <c r="K12" s="148">
        <f t="shared" si="12"/>
        <v>0</v>
      </c>
      <c r="L12" s="148">
        <f t="shared" si="12"/>
        <v>0</v>
      </c>
      <c r="M12" s="148">
        <f t="shared" si="12"/>
        <v>0</v>
      </c>
      <c r="N12" s="148">
        <f t="shared" si="12"/>
        <v>0</v>
      </c>
      <c r="O12" s="148">
        <f t="shared" si="12"/>
        <v>0</v>
      </c>
      <c r="P12" s="148">
        <f t="shared" si="12"/>
        <v>0</v>
      </c>
      <c r="Q12" s="148">
        <f t="shared" si="12"/>
        <v>0</v>
      </c>
      <c r="R12" s="149">
        <f>+B12+F12+J12+N12</f>
        <v>665000000</v>
      </c>
      <c r="S12" s="149">
        <f t="shared" si="6"/>
        <v>170295860</v>
      </c>
      <c r="T12" s="149">
        <f t="shared" si="6"/>
        <v>170295860</v>
      </c>
      <c r="U12" s="149">
        <f t="shared" si="6"/>
        <v>170295860</v>
      </c>
      <c r="V12" s="135"/>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row>
    <row r="13" spans="1:45" ht="16.5" thickTop="1" thickBot="1" x14ac:dyDescent="0.3">
      <c r="A13" s="141" t="s">
        <v>708</v>
      </c>
      <c r="B13" s="147">
        <f>+B14</f>
        <v>665000000</v>
      </c>
      <c r="C13" s="139">
        <f>+C14</f>
        <v>170295860</v>
      </c>
      <c r="D13" s="139">
        <f t="shared" ref="D13:Q13" si="13">+D14</f>
        <v>170295860</v>
      </c>
      <c r="E13" s="139">
        <f t="shared" si="13"/>
        <v>170295860</v>
      </c>
      <c r="F13" s="143">
        <f t="shared" si="13"/>
        <v>0</v>
      </c>
      <c r="G13" s="143">
        <f t="shared" si="13"/>
        <v>0</v>
      </c>
      <c r="H13" s="143">
        <f t="shared" si="13"/>
        <v>0</v>
      </c>
      <c r="I13" s="143">
        <f t="shared" si="13"/>
        <v>0</v>
      </c>
      <c r="J13" s="143">
        <f t="shared" si="13"/>
        <v>0</v>
      </c>
      <c r="K13" s="143">
        <f t="shared" si="13"/>
        <v>0</v>
      </c>
      <c r="L13" s="143">
        <f t="shared" si="13"/>
        <v>0</v>
      </c>
      <c r="M13" s="143">
        <f t="shared" si="13"/>
        <v>0</v>
      </c>
      <c r="N13" s="143">
        <f t="shared" si="13"/>
        <v>0</v>
      </c>
      <c r="O13" s="143">
        <f t="shared" si="13"/>
        <v>0</v>
      </c>
      <c r="P13" s="143">
        <f t="shared" si="13"/>
        <v>0</v>
      </c>
      <c r="Q13" s="143">
        <f t="shared" si="13"/>
        <v>0</v>
      </c>
      <c r="R13" s="143">
        <f t="shared" si="6"/>
        <v>665000000</v>
      </c>
      <c r="S13" s="150">
        <f t="shared" si="6"/>
        <v>170295860</v>
      </c>
      <c r="T13" s="150">
        <f>+D13+H13+L13+P13</f>
        <v>170295860</v>
      </c>
      <c r="U13" s="144">
        <f t="shared" si="6"/>
        <v>170295860</v>
      </c>
      <c r="V13" s="219">
        <f>+'Anexo 5.1 INGRESOS'!R6</f>
        <v>665000000</v>
      </c>
      <c r="W13" s="151"/>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row>
    <row r="14" spans="1:45" ht="16.5" thickTop="1" thickBot="1" x14ac:dyDescent="0.3">
      <c r="A14" s="141" t="s">
        <v>709</v>
      </c>
      <c r="B14" s="147">
        <v>665000000</v>
      </c>
      <c r="C14" s="139">
        <v>170295860</v>
      </c>
      <c r="D14" s="139">
        <v>170295860</v>
      </c>
      <c r="E14" s="139">
        <v>170295860</v>
      </c>
      <c r="F14" s="143">
        <f t="shared" ref="F14:Q14" si="14">+F15+F16</f>
        <v>0</v>
      </c>
      <c r="G14" s="143">
        <f t="shared" si="14"/>
        <v>0</v>
      </c>
      <c r="H14" s="143">
        <f t="shared" si="14"/>
        <v>0</v>
      </c>
      <c r="I14" s="143">
        <f t="shared" si="14"/>
        <v>0</v>
      </c>
      <c r="J14" s="143">
        <f>+J15+J16</f>
        <v>0</v>
      </c>
      <c r="K14" s="143">
        <f t="shared" si="14"/>
        <v>0</v>
      </c>
      <c r="L14" s="143">
        <f t="shared" si="14"/>
        <v>0</v>
      </c>
      <c r="M14" s="143">
        <f t="shared" si="14"/>
        <v>0</v>
      </c>
      <c r="N14" s="143">
        <f t="shared" si="14"/>
        <v>0</v>
      </c>
      <c r="O14" s="143">
        <f t="shared" si="14"/>
        <v>0</v>
      </c>
      <c r="P14" s="143">
        <f t="shared" si="14"/>
        <v>0</v>
      </c>
      <c r="Q14" s="143">
        <f t="shared" si="14"/>
        <v>0</v>
      </c>
      <c r="R14" s="222">
        <f t="shared" si="6"/>
        <v>665000000</v>
      </c>
      <c r="S14" s="150">
        <f t="shared" si="6"/>
        <v>170295860</v>
      </c>
      <c r="T14" s="150">
        <f t="shared" si="6"/>
        <v>170295860</v>
      </c>
      <c r="U14" s="144">
        <f t="shared" si="6"/>
        <v>170295860</v>
      </c>
      <c r="V14" s="219"/>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row>
    <row r="15" spans="1:45" ht="16.5" thickTop="1" thickBot="1" x14ac:dyDescent="0.3">
      <c r="A15" s="141" t="s">
        <v>710</v>
      </c>
      <c r="B15" s="427">
        <v>180000000</v>
      </c>
      <c r="C15" s="143"/>
      <c r="D15" s="143"/>
      <c r="E15" s="143"/>
      <c r="F15" s="143"/>
      <c r="G15" s="143"/>
      <c r="H15" s="143"/>
      <c r="I15" s="143"/>
      <c r="J15" s="143"/>
      <c r="K15" s="143"/>
      <c r="L15" s="143"/>
      <c r="M15" s="143"/>
      <c r="N15" s="143"/>
      <c r="O15" s="143"/>
      <c r="P15" s="143"/>
      <c r="Q15" s="143"/>
      <c r="R15" s="223">
        <f t="shared" si="6"/>
        <v>180000000</v>
      </c>
      <c r="S15" s="143">
        <f t="shared" si="6"/>
        <v>0</v>
      </c>
      <c r="T15" s="143">
        <f t="shared" si="6"/>
        <v>0</v>
      </c>
      <c r="U15" s="21">
        <f t="shared" si="6"/>
        <v>0</v>
      </c>
      <c r="V15" s="224">
        <f>+'Anexo 5.1 INGRESOS'!R27</f>
        <v>180000000</v>
      </c>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row>
    <row r="16" spans="1:45" ht="16.5" thickTop="1" thickBot="1" x14ac:dyDescent="0.3">
      <c r="A16" s="141" t="s">
        <v>711</v>
      </c>
      <c r="B16" s="427">
        <v>485000000</v>
      </c>
      <c r="C16" s="143"/>
      <c r="D16" s="143"/>
      <c r="E16" s="143"/>
      <c r="F16" s="143"/>
      <c r="G16" s="143"/>
      <c r="H16" s="143"/>
      <c r="I16" s="143"/>
      <c r="J16" s="143"/>
      <c r="K16" s="143"/>
      <c r="L16" s="143"/>
      <c r="M16" s="143"/>
      <c r="N16" s="143"/>
      <c r="O16" s="143"/>
      <c r="P16" s="143"/>
      <c r="Q16" s="143"/>
      <c r="R16" s="223">
        <f t="shared" si="6"/>
        <v>485000000</v>
      </c>
      <c r="S16" s="143">
        <f t="shared" si="6"/>
        <v>0</v>
      </c>
      <c r="T16" s="143">
        <f t="shared" si="6"/>
        <v>0</v>
      </c>
      <c r="U16" s="21">
        <f t="shared" si="6"/>
        <v>0</v>
      </c>
      <c r="V16" s="225">
        <f>+V13-V15</f>
        <v>485000000</v>
      </c>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row>
    <row r="17" spans="1:45" ht="16.5" thickTop="1" thickBot="1" x14ac:dyDescent="0.3">
      <c r="A17" s="141" t="s">
        <v>712</v>
      </c>
      <c r="B17" s="147">
        <f>+B18</f>
        <v>0</v>
      </c>
      <c r="C17" s="143">
        <f t="shared" ref="C17:Q17" si="15">+C18</f>
        <v>0</v>
      </c>
      <c r="D17" s="143">
        <f t="shared" si="15"/>
        <v>0</v>
      </c>
      <c r="E17" s="143">
        <f t="shared" si="15"/>
        <v>0</v>
      </c>
      <c r="F17" s="143">
        <f t="shared" si="15"/>
        <v>0</v>
      </c>
      <c r="G17" s="143">
        <f t="shared" si="15"/>
        <v>0</v>
      </c>
      <c r="H17" s="143">
        <f t="shared" si="15"/>
        <v>0</v>
      </c>
      <c r="I17" s="143">
        <f t="shared" si="15"/>
        <v>0</v>
      </c>
      <c r="J17" s="143">
        <f t="shared" si="15"/>
        <v>0</v>
      </c>
      <c r="K17" s="143">
        <f t="shared" si="15"/>
        <v>0</v>
      </c>
      <c r="L17" s="143">
        <f t="shared" si="15"/>
        <v>0</v>
      </c>
      <c r="M17" s="143">
        <f t="shared" si="15"/>
        <v>0</v>
      </c>
      <c r="N17" s="143">
        <f t="shared" si="15"/>
        <v>0</v>
      </c>
      <c r="O17" s="143">
        <f t="shared" si="15"/>
        <v>0</v>
      </c>
      <c r="P17" s="143">
        <f t="shared" si="15"/>
        <v>0</v>
      </c>
      <c r="Q17" s="143">
        <f t="shared" si="15"/>
        <v>0</v>
      </c>
      <c r="R17" s="143">
        <f t="shared" si="6"/>
        <v>0</v>
      </c>
      <c r="S17" s="143">
        <f t="shared" si="6"/>
        <v>0</v>
      </c>
      <c r="T17" s="143">
        <f t="shared" si="6"/>
        <v>0</v>
      </c>
      <c r="U17" s="21">
        <f t="shared" si="6"/>
        <v>0</v>
      </c>
      <c r="V17" s="135"/>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row>
    <row r="18" spans="1:45" ht="16.5" thickTop="1" thickBot="1" x14ac:dyDescent="0.3">
      <c r="A18" s="141" t="s">
        <v>713</v>
      </c>
      <c r="B18" s="147"/>
      <c r="C18" s="143"/>
      <c r="D18" s="143"/>
      <c r="E18" s="143"/>
      <c r="F18" s="143"/>
      <c r="G18" s="143"/>
      <c r="H18" s="143"/>
      <c r="I18" s="143"/>
      <c r="J18" s="143"/>
      <c r="K18" s="143"/>
      <c r="L18" s="143"/>
      <c r="M18" s="143"/>
      <c r="N18" s="143"/>
      <c r="O18" s="143"/>
      <c r="P18" s="143"/>
      <c r="Q18" s="143"/>
      <c r="R18" s="143">
        <f t="shared" si="6"/>
        <v>0</v>
      </c>
      <c r="S18" s="143">
        <f t="shared" si="6"/>
        <v>0</v>
      </c>
      <c r="T18" s="143">
        <f t="shared" si="6"/>
        <v>0</v>
      </c>
      <c r="U18" s="21">
        <f t="shared" si="6"/>
        <v>0</v>
      </c>
      <c r="V18" s="135"/>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row>
    <row r="19" spans="1:45" ht="16.5" thickTop="1" thickBot="1" x14ac:dyDescent="0.3">
      <c r="A19" s="17" t="s">
        <v>714</v>
      </c>
      <c r="B19" s="142">
        <f>+B20</f>
        <v>0</v>
      </c>
      <c r="C19" s="148">
        <f t="shared" ref="C19:Q19" si="16">+C20</f>
        <v>0</v>
      </c>
      <c r="D19" s="148">
        <f t="shared" si="16"/>
        <v>0</v>
      </c>
      <c r="E19" s="148">
        <f t="shared" si="16"/>
        <v>0</v>
      </c>
      <c r="F19" s="148">
        <f t="shared" si="16"/>
        <v>0</v>
      </c>
      <c r="G19" s="148">
        <f t="shared" si="16"/>
        <v>0</v>
      </c>
      <c r="H19" s="148">
        <f t="shared" si="16"/>
        <v>0</v>
      </c>
      <c r="I19" s="148">
        <f t="shared" si="16"/>
        <v>0</v>
      </c>
      <c r="J19" s="148">
        <f t="shared" si="16"/>
        <v>0</v>
      </c>
      <c r="K19" s="148">
        <f t="shared" si="16"/>
        <v>0</v>
      </c>
      <c r="L19" s="148">
        <f t="shared" si="16"/>
        <v>0</v>
      </c>
      <c r="M19" s="148">
        <f t="shared" si="16"/>
        <v>0</v>
      </c>
      <c r="N19" s="148">
        <f t="shared" si="16"/>
        <v>0</v>
      </c>
      <c r="O19" s="148">
        <f t="shared" si="16"/>
        <v>0</v>
      </c>
      <c r="P19" s="148">
        <f t="shared" si="16"/>
        <v>0</v>
      </c>
      <c r="Q19" s="148">
        <f t="shared" si="16"/>
        <v>0</v>
      </c>
      <c r="R19" s="148">
        <f t="shared" si="6"/>
        <v>0</v>
      </c>
      <c r="S19" s="148">
        <f t="shared" si="6"/>
        <v>0</v>
      </c>
      <c r="T19" s="148">
        <f t="shared" si="6"/>
        <v>0</v>
      </c>
      <c r="U19" s="19">
        <f t="shared" si="6"/>
        <v>0</v>
      </c>
      <c r="V19" s="135"/>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row>
    <row r="20" spans="1:45" ht="16.5" thickTop="1" thickBot="1" x14ac:dyDescent="0.3">
      <c r="A20" s="141" t="s">
        <v>715</v>
      </c>
      <c r="B20" s="147">
        <f>+B21+B22</f>
        <v>0</v>
      </c>
      <c r="C20" s="143">
        <f t="shared" ref="C20:Q20" si="17">+C21+C22</f>
        <v>0</v>
      </c>
      <c r="D20" s="143">
        <f t="shared" si="17"/>
        <v>0</v>
      </c>
      <c r="E20" s="143">
        <f t="shared" si="17"/>
        <v>0</v>
      </c>
      <c r="F20" s="143">
        <f t="shared" si="17"/>
        <v>0</v>
      </c>
      <c r="G20" s="143">
        <f t="shared" si="17"/>
        <v>0</v>
      </c>
      <c r="H20" s="143">
        <f t="shared" si="17"/>
        <v>0</v>
      </c>
      <c r="I20" s="143">
        <f t="shared" si="17"/>
        <v>0</v>
      </c>
      <c r="J20" s="143">
        <f t="shared" si="17"/>
        <v>0</v>
      </c>
      <c r="K20" s="143">
        <f>+K21+K22</f>
        <v>0</v>
      </c>
      <c r="L20" s="143">
        <f t="shared" si="17"/>
        <v>0</v>
      </c>
      <c r="M20" s="143">
        <f t="shared" si="17"/>
        <v>0</v>
      </c>
      <c r="N20" s="143">
        <f t="shared" si="17"/>
        <v>0</v>
      </c>
      <c r="O20" s="143">
        <f t="shared" si="17"/>
        <v>0</v>
      </c>
      <c r="P20" s="143">
        <f t="shared" si="17"/>
        <v>0</v>
      </c>
      <c r="Q20" s="143">
        <f t="shared" si="17"/>
        <v>0</v>
      </c>
      <c r="R20" s="143">
        <f t="shared" si="6"/>
        <v>0</v>
      </c>
      <c r="S20" s="143">
        <f t="shared" si="6"/>
        <v>0</v>
      </c>
      <c r="T20" s="143">
        <f t="shared" si="6"/>
        <v>0</v>
      </c>
      <c r="U20" s="21">
        <f t="shared" si="6"/>
        <v>0</v>
      </c>
      <c r="V20" s="135"/>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row>
    <row r="21" spans="1:45" ht="16.5" thickTop="1" thickBot="1" x14ac:dyDescent="0.3">
      <c r="A21" s="141" t="s">
        <v>716</v>
      </c>
      <c r="B21" s="147">
        <v>0</v>
      </c>
      <c r="C21" s="143"/>
      <c r="D21" s="143"/>
      <c r="E21" s="143"/>
      <c r="F21" s="143"/>
      <c r="G21" s="143"/>
      <c r="H21" s="143"/>
      <c r="I21" s="143"/>
      <c r="J21" s="143"/>
      <c r="K21" s="143"/>
      <c r="L21" s="143"/>
      <c r="M21" s="143"/>
      <c r="N21" s="143"/>
      <c r="O21" s="143"/>
      <c r="P21" s="143"/>
      <c r="Q21" s="143"/>
      <c r="R21" s="143">
        <f t="shared" si="6"/>
        <v>0</v>
      </c>
      <c r="S21" s="143">
        <f t="shared" si="6"/>
        <v>0</v>
      </c>
      <c r="T21" s="143">
        <f t="shared" si="6"/>
        <v>0</v>
      </c>
      <c r="U21" s="21">
        <f t="shared" si="6"/>
        <v>0</v>
      </c>
      <c r="V21" s="135"/>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row>
    <row r="22" spans="1:45" ht="16.5" thickTop="1" thickBot="1" x14ac:dyDescent="0.3">
      <c r="A22" s="141" t="s">
        <v>717</v>
      </c>
      <c r="B22" s="147">
        <v>0</v>
      </c>
      <c r="C22" s="143"/>
      <c r="D22" s="143"/>
      <c r="E22" s="143"/>
      <c r="F22" s="143"/>
      <c r="G22" s="143"/>
      <c r="H22" s="143"/>
      <c r="I22" s="143"/>
      <c r="J22" s="143"/>
      <c r="K22" s="143"/>
      <c r="L22" s="143"/>
      <c r="M22" s="143"/>
      <c r="N22" s="143"/>
      <c r="O22" s="143"/>
      <c r="P22" s="143"/>
      <c r="Q22" s="143"/>
      <c r="R22" s="143">
        <f t="shared" si="6"/>
        <v>0</v>
      </c>
      <c r="S22" s="143">
        <f t="shared" si="6"/>
        <v>0</v>
      </c>
      <c r="T22" s="143">
        <f t="shared" si="6"/>
        <v>0</v>
      </c>
      <c r="U22" s="21">
        <f t="shared" si="6"/>
        <v>0</v>
      </c>
      <c r="V22" s="135"/>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row>
    <row r="23" spans="1:45" ht="16.5" thickTop="1" thickBot="1" x14ac:dyDescent="0.3">
      <c r="A23" s="17" t="s">
        <v>718</v>
      </c>
      <c r="B23" s="142">
        <f>+B24+B25</f>
        <v>20000000</v>
      </c>
      <c r="C23" s="153">
        <f>+C24+C25</f>
        <v>0</v>
      </c>
      <c r="D23" s="153">
        <f>+D24+D25</f>
        <v>0</v>
      </c>
      <c r="E23" s="153">
        <f t="shared" ref="E23:U23" si="18">+E24+E25</f>
        <v>0</v>
      </c>
      <c r="F23" s="153">
        <f t="shared" si="18"/>
        <v>0</v>
      </c>
      <c r="G23" s="153">
        <f t="shared" si="18"/>
        <v>0</v>
      </c>
      <c r="H23" s="153">
        <f t="shared" si="18"/>
        <v>0</v>
      </c>
      <c r="I23" s="153">
        <f t="shared" si="18"/>
        <v>0</v>
      </c>
      <c r="J23" s="153">
        <f t="shared" si="18"/>
        <v>0</v>
      </c>
      <c r="K23" s="153">
        <f>+K24+K25</f>
        <v>0</v>
      </c>
      <c r="L23" s="153">
        <f t="shared" si="18"/>
        <v>0</v>
      </c>
      <c r="M23" s="153">
        <f t="shared" si="18"/>
        <v>0</v>
      </c>
      <c r="N23" s="153">
        <f t="shared" si="18"/>
        <v>0</v>
      </c>
      <c r="O23" s="153">
        <f t="shared" si="18"/>
        <v>0</v>
      </c>
      <c r="P23" s="153">
        <f t="shared" si="18"/>
        <v>0</v>
      </c>
      <c r="Q23" s="153">
        <f t="shared" si="18"/>
        <v>0</v>
      </c>
      <c r="R23" s="153">
        <f t="shared" si="18"/>
        <v>20000000</v>
      </c>
      <c r="S23" s="153">
        <f t="shared" si="18"/>
        <v>0</v>
      </c>
      <c r="T23" s="153">
        <f t="shared" si="18"/>
        <v>0</v>
      </c>
      <c r="U23" s="18">
        <f t="shared" si="18"/>
        <v>0</v>
      </c>
      <c r="V23" s="135"/>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row>
    <row r="24" spans="1:45" ht="16.5" thickTop="1" thickBot="1" x14ac:dyDescent="0.3">
      <c r="A24" s="141" t="s">
        <v>719</v>
      </c>
      <c r="B24" s="147">
        <v>0</v>
      </c>
      <c r="C24" s="139">
        <v>0</v>
      </c>
      <c r="D24" s="139">
        <v>0</v>
      </c>
      <c r="E24" s="139">
        <v>0</v>
      </c>
      <c r="F24" s="143"/>
      <c r="G24" s="143"/>
      <c r="H24" s="143"/>
      <c r="I24" s="143"/>
      <c r="J24" s="143"/>
      <c r="K24" s="143"/>
      <c r="L24" s="143"/>
      <c r="M24" s="143"/>
      <c r="N24" s="143"/>
      <c r="O24" s="143"/>
      <c r="P24" s="143"/>
      <c r="Q24" s="143"/>
      <c r="R24" s="143">
        <f t="shared" si="6"/>
        <v>0</v>
      </c>
      <c r="S24" s="143">
        <f t="shared" si="6"/>
        <v>0</v>
      </c>
      <c r="T24" s="143">
        <f t="shared" si="6"/>
        <v>0</v>
      </c>
      <c r="U24" s="21">
        <f t="shared" si="6"/>
        <v>0</v>
      </c>
      <c r="V24" s="135"/>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row>
    <row r="25" spans="1:45" ht="16.5" thickTop="1" thickBot="1" x14ac:dyDescent="0.3">
      <c r="A25" s="141" t="s">
        <v>331</v>
      </c>
      <c r="B25" s="147">
        <v>20000000</v>
      </c>
      <c r="C25" s="143">
        <v>0</v>
      </c>
      <c r="D25" s="143">
        <v>0</v>
      </c>
      <c r="E25" s="143">
        <v>0</v>
      </c>
      <c r="F25" s="143"/>
      <c r="G25" s="143"/>
      <c r="H25" s="143"/>
      <c r="I25" s="143"/>
      <c r="J25" s="143"/>
      <c r="K25" s="143"/>
      <c r="L25" s="143"/>
      <c r="M25" s="143"/>
      <c r="N25" s="143"/>
      <c r="O25" s="143"/>
      <c r="P25" s="143"/>
      <c r="Q25" s="143"/>
      <c r="R25" s="150">
        <f t="shared" ref="R25:U83" si="19">+B25+F25+J25+N25</f>
        <v>20000000</v>
      </c>
      <c r="S25" s="150">
        <f t="shared" si="19"/>
        <v>0</v>
      </c>
      <c r="T25" s="150">
        <f t="shared" si="19"/>
        <v>0</v>
      </c>
      <c r="U25" s="144">
        <f t="shared" si="19"/>
        <v>0</v>
      </c>
      <c r="V25" s="135"/>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row>
    <row r="26" spans="1:45" ht="16.5" thickTop="1" thickBot="1" x14ac:dyDescent="0.3">
      <c r="A26" s="15" t="s">
        <v>720</v>
      </c>
      <c r="B26" s="142">
        <f>+B27+B31+B33+B35</f>
        <v>197300000</v>
      </c>
      <c r="C26" s="154">
        <f t="shared" ref="C26:Q26" si="20">+C27+C31+C33+C35</f>
        <v>41997076</v>
      </c>
      <c r="D26" s="154">
        <f t="shared" si="20"/>
        <v>32920838</v>
      </c>
      <c r="E26" s="154">
        <f t="shared" si="20"/>
        <v>32920786</v>
      </c>
      <c r="F26" s="154">
        <f t="shared" si="20"/>
        <v>7000000</v>
      </c>
      <c r="G26" s="154">
        <f t="shared" si="20"/>
        <v>0</v>
      </c>
      <c r="H26" s="154">
        <f t="shared" si="20"/>
        <v>0</v>
      </c>
      <c r="I26" s="154">
        <f t="shared" si="20"/>
        <v>0</v>
      </c>
      <c r="J26" s="138">
        <f t="shared" si="20"/>
        <v>0</v>
      </c>
      <c r="K26" s="154">
        <f>+K27+K31+K33+K35</f>
        <v>0</v>
      </c>
      <c r="L26" s="154">
        <f t="shared" si="20"/>
        <v>0</v>
      </c>
      <c r="M26" s="154">
        <f t="shared" si="20"/>
        <v>0</v>
      </c>
      <c r="N26" s="154">
        <f t="shared" si="20"/>
        <v>0</v>
      </c>
      <c r="O26" s="154">
        <f t="shared" si="20"/>
        <v>0</v>
      </c>
      <c r="P26" s="154">
        <f t="shared" si="20"/>
        <v>0</v>
      </c>
      <c r="Q26" s="154">
        <f t="shared" si="20"/>
        <v>0</v>
      </c>
      <c r="R26" s="145">
        <f t="shared" si="19"/>
        <v>204300000</v>
      </c>
      <c r="S26" s="145">
        <f t="shared" si="19"/>
        <v>41997076</v>
      </c>
      <c r="T26" s="145">
        <f t="shared" si="19"/>
        <v>32920838</v>
      </c>
      <c r="U26" s="145">
        <f t="shared" si="19"/>
        <v>32920786</v>
      </c>
      <c r="V26" s="135"/>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row>
    <row r="27" spans="1:45" ht="16.5" thickTop="1" thickBot="1" x14ac:dyDescent="0.3">
      <c r="A27" s="17" t="s">
        <v>721</v>
      </c>
      <c r="B27" s="142">
        <f>+B28</f>
        <v>85000000</v>
      </c>
      <c r="C27" s="153">
        <f t="shared" ref="C27:U27" si="21">+C28</f>
        <v>41997076</v>
      </c>
      <c r="D27" s="153">
        <f t="shared" si="21"/>
        <v>32920838</v>
      </c>
      <c r="E27" s="153">
        <f t="shared" si="21"/>
        <v>32920786</v>
      </c>
      <c r="F27" s="153">
        <f t="shared" si="21"/>
        <v>0</v>
      </c>
      <c r="G27" s="153">
        <f t="shared" si="21"/>
        <v>0</v>
      </c>
      <c r="H27" s="153">
        <f t="shared" si="21"/>
        <v>0</v>
      </c>
      <c r="I27" s="153">
        <f t="shared" si="21"/>
        <v>0</v>
      </c>
      <c r="J27" s="153">
        <f t="shared" si="21"/>
        <v>0</v>
      </c>
      <c r="K27" s="153">
        <f t="shared" si="21"/>
        <v>0</v>
      </c>
      <c r="L27" s="153">
        <f t="shared" si="21"/>
        <v>0</v>
      </c>
      <c r="M27" s="153">
        <f t="shared" si="21"/>
        <v>0</v>
      </c>
      <c r="N27" s="153">
        <f t="shared" si="21"/>
        <v>0</v>
      </c>
      <c r="O27" s="153">
        <f t="shared" si="21"/>
        <v>0</v>
      </c>
      <c r="P27" s="153">
        <f t="shared" si="21"/>
        <v>0</v>
      </c>
      <c r="Q27" s="153">
        <f t="shared" si="21"/>
        <v>0</v>
      </c>
      <c r="R27" s="153">
        <f t="shared" si="21"/>
        <v>85000000</v>
      </c>
      <c r="S27" s="153">
        <f t="shared" si="21"/>
        <v>41997076</v>
      </c>
      <c r="T27" s="153">
        <f t="shared" si="21"/>
        <v>32920838</v>
      </c>
      <c r="U27" s="18">
        <f t="shared" si="21"/>
        <v>32920786</v>
      </c>
      <c r="V27" s="135"/>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row>
    <row r="28" spans="1:45" ht="16.5" thickTop="1" thickBot="1" x14ac:dyDescent="0.3">
      <c r="A28" s="155" t="s">
        <v>722</v>
      </c>
      <c r="B28" s="142">
        <f>+B29+B30</f>
        <v>85000000</v>
      </c>
      <c r="C28" s="142">
        <f t="shared" ref="C28:U28" si="22">+C29+C30</f>
        <v>41997076</v>
      </c>
      <c r="D28" s="142">
        <f t="shared" si="22"/>
        <v>32920838</v>
      </c>
      <c r="E28" s="142">
        <f t="shared" si="22"/>
        <v>32920786</v>
      </c>
      <c r="F28" s="142">
        <f t="shared" si="22"/>
        <v>0</v>
      </c>
      <c r="G28" s="142">
        <f t="shared" si="22"/>
        <v>0</v>
      </c>
      <c r="H28" s="142">
        <f t="shared" si="22"/>
        <v>0</v>
      </c>
      <c r="I28" s="142">
        <f t="shared" si="22"/>
        <v>0</v>
      </c>
      <c r="J28" s="142">
        <f t="shared" si="22"/>
        <v>0</v>
      </c>
      <c r="K28" s="142">
        <f t="shared" si="22"/>
        <v>0</v>
      </c>
      <c r="L28" s="142">
        <f t="shared" si="22"/>
        <v>0</v>
      </c>
      <c r="M28" s="142">
        <f t="shared" si="22"/>
        <v>0</v>
      </c>
      <c r="N28" s="142">
        <f t="shared" si="22"/>
        <v>0</v>
      </c>
      <c r="O28" s="142">
        <f t="shared" si="22"/>
        <v>0</v>
      </c>
      <c r="P28" s="142">
        <f t="shared" si="22"/>
        <v>0</v>
      </c>
      <c r="Q28" s="142">
        <f t="shared" si="22"/>
        <v>0</v>
      </c>
      <c r="R28" s="142">
        <f t="shared" si="22"/>
        <v>85000000</v>
      </c>
      <c r="S28" s="142">
        <f t="shared" si="22"/>
        <v>41997076</v>
      </c>
      <c r="T28" s="142">
        <f t="shared" si="22"/>
        <v>32920838</v>
      </c>
      <c r="U28" s="22">
        <f t="shared" si="22"/>
        <v>32920786</v>
      </c>
      <c r="V28" s="135"/>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row>
    <row r="29" spans="1:45" ht="16.5" thickTop="1" thickBot="1" x14ac:dyDescent="0.3">
      <c r="A29" s="141" t="s">
        <v>723</v>
      </c>
      <c r="B29" s="147">
        <v>85000000</v>
      </c>
      <c r="C29" s="143">
        <v>41997076</v>
      </c>
      <c r="D29" s="143">
        <v>32920838</v>
      </c>
      <c r="E29" s="143">
        <v>32920786</v>
      </c>
      <c r="F29" s="143"/>
      <c r="G29" s="143"/>
      <c r="H29" s="143"/>
      <c r="I29" s="143"/>
      <c r="J29" s="139">
        <v>0</v>
      </c>
      <c r="K29" s="139">
        <v>0</v>
      </c>
      <c r="L29" s="139">
        <v>0</v>
      </c>
      <c r="M29" s="139">
        <v>0</v>
      </c>
      <c r="N29" s="143"/>
      <c r="O29" s="143"/>
      <c r="P29" s="143"/>
      <c r="Q29" s="143"/>
      <c r="R29" s="150">
        <f t="shared" si="19"/>
        <v>85000000</v>
      </c>
      <c r="S29" s="150">
        <f t="shared" si="19"/>
        <v>41997076</v>
      </c>
      <c r="T29" s="143">
        <f t="shared" si="19"/>
        <v>32920838</v>
      </c>
      <c r="U29" s="21">
        <f t="shared" si="19"/>
        <v>32920786</v>
      </c>
      <c r="V29" s="135"/>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row>
    <row r="30" spans="1:45" ht="16.5" thickTop="1" thickBot="1" x14ac:dyDescent="0.3">
      <c r="A30" s="141" t="s">
        <v>724</v>
      </c>
      <c r="B30" s="147"/>
      <c r="C30" s="143"/>
      <c r="D30" s="143"/>
      <c r="E30" s="143"/>
      <c r="F30" s="143"/>
      <c r="G30" s="143"/>
      <c r="H30" s="143"/>
      <c r="I30" s="143"/>
      <c r="J30" s="143">
        <v>0</v>
      </c>
      <c r="K30" s="143"/>
      <c r="L30" s="143"/>
      <c r="M30" s="143"/>
      <c r="N30" s="143"/>
      <c r="O30" s="143"/>
      <c r="P30" s="143"/>
      <c r="Q30" s="143"/>
      <c r="R30" s="150">
        <f t="shared" si="19"/>
        <v>0</v>
      </c>
      <c r="S30" s="143">
        <f t="shared" si="19"/>
        <v>0</v>
      </c>
      <c r="T30" s="143">
        <f t="shared" si="19"/>
        <v>0</v>
      </c>
      <c r="U30" s="21">
        <f t="shared" si="19"/>
        <v>0</v>
      </c>
      <c r="V30" s="135"/>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row>
    <row r="31" spans="1:45" ht="16.5" thickTop="1" thickBot="1" x14ac:dyDescent="0.3">
      <c r="A31" s="17" t="s">
        <v>725</v>
      </c>
      <c r="B31" s="142">
        <f>+B32</f>
        <v>0</v>
      </c>
      <c r="C31" s="148">
        <f t="shared" ref="C31:Q31" si="23">+C32</f>
        <v>0</v>
      </c>
      <c r="D31" s="148">
        <f t="shared" si="23"/>
        <v>0</v>
      </c>
      <c r="E31" s="148">
        <f t="shared" si="23"/>
        <v>0</v>
      </c>
      <c r="F31" s="148">
        <f t="shared" si="23"/>
        <v>0</v>
      </c>
      <c r="G31" s="148">
        <f t="shared" si="23"/>
        <v>0</v>
      </c>
      <c r="H31" s="148">
        <f t="shared" si="23"/>
        <v>0</v>
      </c>
      <c r="I31" s="148">
        <f t="shared" si="23"/>
        <v>0</v>
      </c>
      <c r="J31" s="148">
        <f t="shared" si="23"/>
        <v>0</v>
      </c>
      <c r="K31" s="148">
        <f t="shared" si="23"/>
        <v>0</v>
      </c>
      <c r="L31" s="148">
        <f t="shared" si="23"/>
        <v>0</v>
      </c>
      <c r="M31" s="148">
        <f t="shared" si="23"/>
        <v>0</v>
      </c>
      <c r="N31" s="148">
        <f t="shared" si="23"/>
        <v>0</v>
      </c>
      <c r="O31" s="148">
        <f t="shared" si="23"/>
        <v>0</v>
      </c>
      <c r="P31" s="148">
        <f t="shared" si="23"/>
        <v>0</v>
      </c>
      <c r="Q31" s="148">
        <f t="shared" si="23"/>
        <v>0</v>
      </c>
      <c r="R31" s="148">
        <f t="shared" si="19"/>
        <v>0</v>
      </c>
      <c r="S31" s="148">
        <f t="shared" si="19"/>
        <v>0</v>
      </c>
      <c r="T31" s="148">
        <f t="shared" si="19"/>
        <v>0</v>
      </c>
      <c r="U31" s="19">
        <f t="shared" si="19"/>
        <v>0</v>
      </c>
      <c r="V31" s="135"/>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row>
    <row r="32" spans="1:45" ht="16.5" thickTop="1" thickBot="1" x14ac:dyDescent="0.3">
      <c r="A32" s="141" t="s">
        <v>726</v>
      </c>
      <c r="B32" s="147"/>
      <c r="C32" s="143"/>
      <c r="D32" s="143"/>
      <c r="E32" s="143"/>
      <c r="F32" s="143"/>
      <c r="G32" s="143"/>
      <c r="H32" s="143"/>
      <c r="I32" s="143"/>
      <c r="J32" s="143"/>
      <c r="K32" s="143"/>
      <c r="L32" s="143"/>
      <c r="M32" s="143"/>
      <c r="N32" s="143"/>
      <c r="O32" s="143"/>
      <c r="P32" s="143"/>
      <c r="Q32" s="143"/>
      <c r="R32" s="143">
        <f t="shared" si="19"/>
        <v>0</v>
      </c>
      <c r="S32" s="143">
        <f t="shared" si="19"/>
        <v>0</v>
      </c>
      <c r="T32" s="143">
        <f t="shared" si="19"/>
        <v>0</v>
      </c>
      <c r="U32" s="21">
        <f t="shared" si="19"/>
        <v>0</v>
      </c>
      <c r="V32" s="135"/>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row>
    <row r="33" spans="1:45" ht="16.5" thickTop="1" thickBot="1" x14ac:dyDescent="0.3">
      <c r="A33" s="17" t="s">
        <v>727</v>
      </c>
      <c r="B33" s="142">
        <f>+B34</f>
        <v>112300000</v>
      </c>
      <c r="C33" s="153">
        <f>+C34</f>
        <v>0</v>
      </c>
      <c r="D33" s="153">
        <f>+D34</f>
        <v>0</v>
      </c>
      <c r="E33" s="153">
        <f>+E34</f>
        <v>0</v>
      </c>
      <c r="F33" s="153">
        <f t="shared" ref="F33:U33" si="24">+F34</f>
        <v>7000000</v>
      </c>
      <c r="G33" s="153">
        <f t="shared" si="24"/>
        <v>0</v>
      </c>
      <c r="H33" s="153">
        <f t="shared" si="24"/>
        <v>0</v>
      </c>
      <c r="I33" s="153">
        <f t="shared" si="24"/>
        <v>0</v>
      </c>
      <c r="J33" s="153">
        <f t="shared" si="24"/>
        <v>0</v>
      </c>
      <c r="K33" s="153">
        <f t="shared" si="24"/>
        <v>0</v>
      </c>
      <c r="L33" s="153">
        <f t="shared" si="24"/>
        <v>0</v>
      </c>
      <c r="M33" s="153">
        <f t="shared" si="24"/>
        <v>0</v>
      </c>
      <c r="N33" s="153">
        <f t="shared" si="24"/>
        <v>0</v>
      </c>
      <c r="O33" s="153">
        <f t="shared" si="24"/>
        <v>0</v>
      </c>
      <c r="P33" s="153">
        <f t="shared" si="24"/>
        <v>0</v>
      </c>
      <c r="Q33" s="153">
        <f t="shared" si="24"/>
        <v>0</v>
      </c>
      <c r="R33" s="149">
        <f>+R34</f>
        <v>119300000</v>
      </c>
      <c r="S33" s="156">
        <f t="shared" si="24"/>
        <v>0</v>
      </c>
      <c r="T33" s="156">
        <f t="shared" si="24"/>
        <v>0</v>
      </c>
      <c r="U33" s="149">
        <f t="shared" si="24"/>
        <v>0</v>
      </c>
      <c r="V33" s="135"/>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row>
    <row r="34" spans="1:45" ht="16.5" thickTop="1" thickBot="1" x14ac:dyDescent="0.3">
      <c r="A34" s="141" t="s">
        <v>728</v>
      </c>
      <c r="B34" s="147">
        <v>112300000</v>
      </c>
      <c r="C34" s="139">
        <v>0</v>
      </c>
      <c r="D34" s="139">
        <v>0</v>
      </c>
      <c r="E34" s="139">
        <v>0</v>
      </c>
      <c r="F34" s="139">
        <v>7000000</v>
      </c>
      <c r="G34" s="139">
        <v>0</v>
      </c>
      <c r="H34" s="139">
        <v>0</v>
      </c>
      <c r="I34" s="139">
        <v>0</v>
      </c>
      <c r="J34" s="139">
        <v>0</v>
      </c>
      <c r="K34" s="139">
        <v>0</v>
      </c>
      <c r="L34" s="139">
        <v>0</v>
      </c>
      <c r="M34" s="139">
        <v>0</v>
      </c>
      <c r="N34" s="143"/>
      <c r="O34" s="143"/>
      <c r="P34" s="143"/>
      <c r="Q34" s="143"/>
      <c r="R34" s="150">
        <f>+B34+F34+J34+N34</f>
        <v>119300000</v>
      </c>
      <c r="S34" s="150">
        <f t="shared" si="19"/>
        <v>0</v>
      </c>
      <c r="T34" s="150">
        <f t="shared" si="19"/>
        <v>0</v>
      </c>
      <c r="U34" s="144">
        <f t="shared" si="19"/>
        <v>0</v>
      </c>
      <c r="V34" s="135"/>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row>
    <row r="35" spans="1:45" ht="16.5" thickTop="1" thickBot="1" x14ac:dyDescent="0.3">
      <c r="A35" s="17" t="s">
        <v>219</v>
      </c>
      <c r="B35" s="147">
        <f>+B36+B37+B38</f>
        <v>0</v>
      </c>
      <c r="C35" s="157">
        <f t="shared" ref="C35:Q35" si="25">+C36+C37+C38</f>
        <v>0</v>
      </c>
      <c r="D35" s="157">
        <f t="shared" si="25"/>
        <v>0</v>
      </c>
      <c r="E35" s="157">
        <f t="shared" si="25"/>
        <v>0</v>
      </c>
      <c r="F35" s="157">
        <f t="shared" si="25"/>
        <v>0</v>
      </c>
      <c r="G35" s="157">
        <f t="shared" si="25"/>
        <v>0</v>
      </c>
      <c r="H35" s="157">
        <f t="shared" si="25"/>
        <v>0</v>
      </c>
      <c r="I35" s="157">
        <f t="shared" si="25"/>
        <v>0</v>
      </c>
      <c r="J35" s="157">
        <f t="shared" si="25"/>
        <v>0</v>
      </c>
      <c r="K35" s="157">
        <f t="shared" si="25"/>
        <v>0</v>
      </c>
      <c r="L35" s="157">
        <f t="shared" si="25"/>
        <v>0</v>
      </c>
      <c r="M35" s="157">
        <f t="shared" si="25"/>
        <v>0</v>
      </c>
      <c r="N35" s="157">
        <f t="shared" si="25"/>
        <v>0</v>
      </c>
      <c r="O35" s="157">
        <f t="shared" si="25"/>
        <v>0</v>
      </c>
      <c r="P35" s="157">
        <f t="shared" si="25"/>
        <v>0</v>
      </c>
      <c r="Q35" s="157">
        <f t="shared" si="25"/>
        <v>0</v>
      </c>
      <c r="R35" s="157">
        <f t="shared" si="19"/>
        <v>0</v>
      </c>
      <c r="S35" s="157">
        <f t="shared" si="19"/>
        <v>0</v>
      </c>
      <c r="T35" s="157">
        <f t="shared" si="19"/>
        <v>0</v>
      </c>
      <c r="U35" s="23">
        <f t="shared" si="19"/>
        <v>0</v>
      </c>
      <c r="V35" s="135"/>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row>
    <row r="36" spans="1:45" ht="16.5" thickTop="1" thickBot="1" x14ac:dyDescent="0.3">
      <c r="A36" s="141" t="s">
        <v>729</v>
      </c>
      <c r="B36" s="147">
        <v>0</v>
      </c>
      <c r="C36" s="143"/>
      <c r="D36" s="143"/>
      <c r="E36" s="143"/>
      <c r="F36" s="143"/>
      <c r="G36" s="143"/>
      <c r="H36" s="143"/>
      <c r="I36" s="143"/>
      <c r="J36" s="143"/>
      <c r="K36" s="143"/>
      <c r="L36" s="143"/>
      <c r="M36" s="143"/>
      <c r="N36" s="143"/>
      <c r="O36" s="143"/>
      <c r="P36" s="143"/>
      <c r="Q36" s="143"/>
      <c r="R36" s="143">
        <f t="shared" si="19"/>
        <v>0</v>
      </c>
      <c r="S36" s="143">
        <f t="shared" si="19"/>
        <v>0</v>
      </c>
      <c r="T36" s="143">
        <f t="shared" si="19"/>
        <v>0</v>
      </c>
      <c r="U36" s="21">
        <f t="shared" si="19"/>
        <v>0</v>
      </c>
      <c r="V36" s="135"/>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row>
    <row r="37" spans="1:45" ht="16.5" thickTop="1" thickBot="1" x14ac:dyDescent="0.3">
      <c r="A37" s="141" t="s">
        <v>730</v>
      </c>
      <c r="B37" s="147"/>
      <c r="C37" s="143"/>
      <c r="D37" s="143"/>
      <c r="E37" s="143"/>
      <c r="F37" s="143"/>
      <c r="G37" s="143"/>
      <c r="H37" s="143"/>
      <c r="I37" s="143"/>
      <c r="J37" s="143"/>
      <c r="K37" s="143"/>
      <c r="L37" s="143"/>
      <c r="M37" s="143"/>
      <c r="N37" s="143"/>
      <c r="O37" s="143"/>
      <c r="P37" s="143"/>
      <c r="Q37" s="143"/>
      <c r="R37" s="143">
        <f t="shared" si="19"/>
        <v>0</v>
      </c>
      <c r="S37" s="143">
        <f t="shared" si="19"/>
        <v>0</v>
      </c>
      <c r="T37" s="143">
        <f t="shared" si="19"/>
        <v>0</v>
      </c>
      <c r="U37" s="21">
        <f t="shared" si="19"/>
        <v>0</v>
      </c>
      <c r="V37" s="135"/>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row>
    <row r="38" spans="1:45" ht="16.5" thickTop="1" thickBot="1" x14ac:dyDescent="0.3">
      <c r="A38" s="141" t="s">
        <v>246</v>
      </c>
      <c r="B38" s="147"/>
      <c r="C38" s="143"/>
      <c r="D38" s="143"/>
      <c r="E38" s="143"/>
      <c r="F38" s="143"/>
      <c r="G38" s="143"/>
      <c r="H38" s="143"/>
      <c r="I38" s="143"/>
      <c r="J38" s="143"/>
      <c r="K38" s="143"/>
      <c r="L38" s="143"/>
      <c r="M38" s="143"/>
      <c r="N38" s="143"/>
      <c r="O38" s="143"/>
      <c r="P38" s="143"/>
      <c r="Q38" s="143"/>
      <c r="R38" s="143">
        <f t="shared" si="19"/>
        <v>0</v>
      </c>
      <c r="S38" s="143">
        <f t="shared" si="19"/>
        <v>0</v>
      </c>
      <c r="T38" s="143">
        <f t="shared" si="19"/>
        <v>0</v>
      </c>
      <c r="U38" s="21">
        <f t="shared" si="19"/>
        <v>0</v>
      </c>
      <c r="V38" s="135"/>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row>
    <row r="39" spans="1:45" ht="16.5" thickTop="1" thickBot="1" x14ac:dyDescent="0.3">
      <c r="A39" s="15" t="s">
        <v>731</v>
      </c>
      <c r="B39" s="158">
        <f>+B40+B44</f>
        <v>0</v>
      </c>
      <c r="C39" s="159">
        <f t="shared" ref="C39:Q39" si="26">+C40+C44</f>
        <v>0</v>
      </c>
      <c r="D39" s="159">
        <f t="shared" si="26"/>
        <v>0</v>
      </c>
      <c r="E39" s="159">
        <f t="shared" si="26"/>
        <v>0</v>
      </c>
      <c r="F39" s="159">
        <v>0</v>
      </c>
      <c r="G39" s="159">
        <f t="shared" si="26"/>
        <v>0</v>
      </c>
      <c r="H39" s="159">
        <f t="shared" si="26"/>
        <v>0</v>
      </c>
      <c r="I39" s="159">
        <f t="shared" si="26"/>
        <v>0</v>
      </c>
      <c r="J39" s="159">
        <f t="shared" si="26"/>
        <v>0</v>
      </c>
      <c r="K39" s="159">
        <f t="shared" si="26"/>
        <v>0</v>
      </c>
      <c r="L39" s="159">
        <f t="shared" si="26"/>
        <v>0</v>
      </c>
      <c r="M39" s="159">
        <f t="shared" si="26"/>
        <v>0</v>
      </c>
      <c r="N39" s="159">
        <f t="shared" si="26"/>
        <v>0</v>
      </c>
      <c r="O39" s="159">
        <f t="shared" si="26"/>
        <v>0</v>
      </c>
      <c r="P39" s="159">
        <f t="shared" si="26"/>
        <v>0</v>
      </c>
      <c r="Q39" s="159">
        <f t="shared" si="26"/>
        <v>0</v>
      </c>
      <c r="R39" s="160">
        <f t="shared" si="19"/>
        <v>0</v>
      </c>
      <c r="S39" s="159">
        <f t="shared" si="19"/>
        <v>0</v>
      </c>
      <c r="T39" s="159">
        <f t="shared" si="19"/>
        <v>0</v>
      </c>
      <c r="U39" s="161">
        <f t="shared" si="19"/>
        <v>0</v>
      </c>
      <c r="V39" s="135"/>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row>
    <row r="40" spans="1:45" ht="16.5" thickTop="1" thickBot="1" x14ac:dyDescent="0.3">
      <c r="A40" s="17" t="s">
        <v>732</v>
      </c>
      <c r="B40" s="158">
        <f>+B41+B42+B43</f>
        <v>0</v>
      </c>
      <c r="C40" s="162">
        <f t="shared" ref="C40:Q40" si="27">+C41+C42+C43</f>
        <v>0</v>
      </c>
      <c r="D40" s="162">
        <f t="shared" si="27"/>
        <v>0</v>
      </c>
      <c r="E40" s="162">
        <f t="shared" si="27"/>
        <v>0</v>
      </c>
      <c r="F40" s="162">
        <f t="shared" si="27"/>
        <v>0</v>
      </c>
      <c r="G40" s="162">
        <f t="shared" si="27"/>
        <v>0</v>
      </c>
      <c r="H40" s="162">
        <f t="shared" si="27"/>
        <v>0</v>
      </c>
      <c r="I40" s="162">
        <f t="shared" si="27"/>
        <v>0</v>
      </c>
      <c r="J40" s="162">
        <f t="shared" si="27"/>
        <v>0</v>
      </c>
      <c r="K40" s="162">
        <f t="shared" si="27"/>
        <v>0</v>
      </c>
      <c r="L40" s="162">
        <f t="shared" si="27"/>
        <v>0</v>
      </c>
      <c r="M40" s="162">
        <f t="shared" si="27"/>
        <v>0</v>
      </c>
      <c r="N40" s="162">
        <f t="shared" si="27"/>
        <v>0</v>
      </c>
      <c r="O40" s="162">
        <f t="shared" si="27"/>
        <v>0</v>
      </c>
      <c r="P40" s="162">
        <f t="shared" si="27"/>
        <v>0</v>
      </c>
      <c r="Q40" s="162">
        <f t="shared" si="27"/>
        <v>0</v>
      </c>
      <c r="R40" s="162">
        <f t="shared" si="19"/>
        <v>0</v>
      </c>
      <c r="S40" s="162">
        <f t="shared" si="19"/>
        <v>0</v>
      </c>
      <c r="T40" s="162">
        <f t="shared" si="19"/>
        <v>0</v>
      </c>
      <c r="U40" s="163">
        <f t="shared" si="19"/>
        <v>0</v>
      </c>
      <c r="V40" s="135"/>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row>
    <row r="41" spans="1:45" ht="16.5" thickTop="1" thickBot="1" x14ac:dyDescent="0.3">
      <c r="A41" s="141" t="s">
        <v>732</v>
      </c>
      <c r="B41" s="164"/>
      <c r="C41" s="165"/>
      <c r="D41" s="165"/>
      <c r="E41" s="165"/>
      <c r="F41" s="165"/>
      <c r="G41" s="165"/>
      <c r="H41" s="165"/>
      <c r="I41" s="165"/>
      <c r="J41" s="165"/>
      <c r="K41" s="165"/>
      <c r="L41" s="165"/>
      <c r="M41" s="165"/>
      <c r="N41" s="165"/>
      <c r="O41" s="165"/>
      <c r="P41" s="165"/>
      <c r="Q41" s="165"/>
      <c r="R41" s="165">
        <f t="shared" si="19"/>
        <v>0</v>
      </c>
      <c r="S41" s="165">
        <f t="shared" si="19"/>
        <v>0</v>
      </c>
      <c r="T41" s="165">
        <f t="shared" si="19"/>
        <v>0</v>
      </c>
      <c r="U41" s="166">
        <f t="shared" si="19"/>
        <v>0</v>
      </c>
      <c r="V41" s="135"/>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row>
    <row r="42" spans="1:45" ht="16.5" thickTop="1" thickBot="1" x14ac:dyDescent="0.3">
      <c r="A42" s="141" t="s">
        <v>733</v>
      </c>
      <c r="B42" s="164"/>
      <c r="C42" s="165"/>
      <c r="D42" s="165"/>
      <c r="E42" s="165"/>
      <c r="F42" s="165"/>
      <c r="G42" s="165"/>
      <c r="H42" s="165"/>
      <c r="I42" s="165"/>
      <c r="J42" s="165"/>
      <c r="K42" s="165"/>
      <c r="L42" s="165"/>
      <c r="M42" s="165"/>
      <c r="N42" s="165"/>
      <c r="O42" s="165"/>
      <c r="P42" s="165"/>
      <c r="Q42" s="165"/>
      <c r="R42" s="165">
        <f t="shared" si="19"/>
        <v>0</v>
      </c>
      <c r="S42" s="165">
        <f t="shared" si="19"/>
        <v>0</v>
      </c>
      <c r="T42" s="165">
        <f t="shared" si="19"/>
        <v>0</v>
      </c>
      <c r="U42" s="166">
        <f t="shared" si="19"/>
        <v>0</v>
      </c>
      <c r="V42" s="135"/>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row>
    <row r="43" spans="1:45" ht="16.5" thickTop="1" thickBot="1" x14ac:dyDescent="0.3">
      <c r="A43" s="141" t="s">
        <v>719</v>
      </c>
      <c r="B43" s="164"/>
      <c r="C43" s="165"/>
      <c r="D43" s="165"/>
      <c r="E43" s="165"/>
      <c r="F43" s="165"/>
      <c r="G43" s="165"/>
      <c r="H43" s="165"/>
      <c r="I43" s="165"/>
      <c r="J43" s="165"/>
      <c r="K43" s="165"/>
      <c r="L43" s="165"/>
      <c r="M43" s="165"/>
      <c r="N43" s="165"/>
      <c r="O43" s="165"/>
      <c r="P43" s="165"/>
      <c r="Q43" s="165"/>
      <c r="R43" s="165">
        <f t="shared" si="19"/>
        <v>0</v>
      </c>
      <c r="S43" s="165">
        <f t="shared" si="19"/>
        <v>0</v>
      </c>
      <c r="T43" s="165">
        <f t="shared" si="19"/>
        <v>0</v>
      </c>
      <c r="U43" s="166">
        <f t="shared" si="19"/>
        <v>0</v>
      </c>
      <c r="V43" s="135"/>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row>
    <row r="44" spans="1:45" ht="16.5" thickTop="1" thickBot="1" x14ac:dyDescent="0.3">
      <c r="A44" s="17" t="s">
        <v>734</v>
      </c>
      <c r="B44" s="158">
        <f>+B45+B46+B47+B48</f>
        <v>0</v>
      </c>
      <c r="C44" s="162">
        <f t="shared" ref="C44:Q44" si="28">+C45+C46+C47+C48</f>
        <v>0</v>
      </c>
      <c r="D44" s="162">
        <f t="shared" si="28"/>
        <v>0</v>
      </c>
      <c r="E44" s="162">
        <f t="shared" si="28"/>
        <v>0</v>
      </c>
      <c r="F44" s="162">
        <v>0</v>
      </c>
      <c r="G44" s="162">
        <f t="shared" ref="G44:I44" si="29">+G45+G46+G47+G48</f>
        <v>0</v>
      </c>
      <c r="H44" s="162">
        <f t="shared" si="29"/>
        <v>0</v>
      </c>
      <c r="I44" s="162">
        <f t="shared" si="29"/>
        <v>0</v>
      </c>
      <c r="J44" s="162">
        <f t="shared" si="28"/>
        <v>0</v>
      </c>
      <c r="K44" s="162">
        <f t="shared" si="28"/>
        <v>0</v>
      </c>
      <c r="L44" s="162">
        <f t="shared" si="28"/>
        <v>0</v>
      </c>
      <c r="M44" s="162">
        <f t="shared" si="28"/>
        <v>0</v>
      </c>
      <c r="N44" s="162">
        <f t="shared" si="28"/>
        <v>0</v>
      </c>
      <c r="O44" s="162">
        <f t="shared" si="28"/>
        <v>0</v>
      </c>
      <c r="P44" s="162">
        <f t="shared" si="28"/>
        <v>0</v>
      </c>
      <c r="Q44" s="162">
        <f t="shared" si="28"/>
        <v>0</v>
      </c>
      <c r="R44" s="156">
        <f t="shared" si="19"/>
        <v>0</v>
      </c>
      <c r="S44" s="162">
        <f t="shared" si="19"/>
        <v>0</v>
      </c>
      <c r="T44" s="162">
        <f t="shared" si="19"/>
        <v>0</v>
      </c>
      <c r="U44" s="163">
        <f t="shared" si="19"/>
        <v>0</v>
      </c>
      <c r="V44" s="135"/>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row>
    <row r="45" spans="1:45" ht="16.5" thickTop="1" thickBot="1" x14ac:dyDescent="0.3">
      <c r="A45" s="141" t="s">
        <v>734</v>
      </c>
      <c r="B45" s="147"/>
      <c r="C45" s="143"/>
      <c r="D45" s="143"/>
      <c r="E45" s="143"/>
      <c r="F45" s="143">
        <v>0</v>
      </c>
      <c r="G45" s="143"/>
      <c r="H45" s="143"/>
      <c r="I45" s="143"/>
      <c r="J45" s="143"/>
      <c r="K45" s="143"/>
      <c r="L45" s="143"/>
      <c r="M45" s="143"/>
      <c r="N45" s="143"/>
      <c r="O45" s="143"/>
      <c r="P45" s="143"/>
      <c r="Q45" s="143"/>
      <c r="R45" s="143">
        <f t="shared" si="19"/>
        <v>0</v>
      </c>
      <c r="S45" s="143">
        <f t="shared" si="19"/>
        <v>0</v>
      </c>
      <c r="T45" s="143">
        <f t="shared" si="19"/>
        <v>0</v>
      </c>
      <c r="U45" s="21">
        <f t="shared" si="19"/>
        <v>0</v>
      </c>
      <c r="V45" s="135"/>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row>
    <row r="46" spans="1:45" ht="16.5" thickTop="1" thickBot="1" x14ac:dyDescent="0.3">
      <c r="A46" s="141" t="s">
        <v>735</v>
      </c>
      <c r="B46" s="147"/>
      <c r="C46" s="143"/>
      <c r="D46" s="143"/>
      <c r="E46" s="143"/>
      <c r="F46" s="143">
        <v>0</v>
      </c>
      <c r="G46" s="143"/>
      <c r="H46" s="143"/>
      <c r="I46" s="143"/>
      <c r="J46" s="143"/>
      <c r="K46" s="143"/>
      <c r="L46" s="143"/>
      <c r="M46" s="143"/>
      <c r="N46" s="143"/>
      <c r="O46" s="143"/>
      <c r="P46" s="143"/>
      <c r="Q46" s="143"/>
      <c r="R46" s="143">
        <f t="shared" si="19"/>
        <v>0</v>
      </c>
      <c r="S46" s="143">
        <f t="shared" si="19"/>
        <v>0</v>
      </c>
      <c r="T46" s="143">
        <f t="shared" si="19"/>
        <v>0</v>
      </c>
      <c r="U46" s="21">
        <f t="shared" si="19"/>
        <v>0</v>
      </c>
      <c r="V46" s="135"/>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row>
    <row r="47" spans="1:45" ht="16.5" thickTop="1" thickBot="1" x14ac:dyDescent="0.3">
      <c r="A47" s="141" t="s">
        <v>719</v>
      </c>
      <c r="B47" s="147"/>
      <c r="C47" s="143"/>
      <c r="D47" s="143"/>
      <c r="E47" s="143"/>
      <c r="F47" s="143">
        <v>0</v>
      </c>
      <c r="G47" s="143"/>
      <c r="H47" s="143"/>
      <c r="I47" s="143"/>
      <c r="J47" s="143"/>
      <c r="K47" s="143"/>
      <c r="L47" s="143"/>
      <c r="M47" s="143"/>
      <c r="N47" s="143"/>
      <c r="O47" s="143"/>
      <c r="P47" s="143"/>
      <c r="Q47" s="143"/>
      <c r="R47" s="143">
        <f t="shared" si="19"/>
        <v>0</v>
      </c>
      <c r="S47" s="143">
        <f t="shared" si="19"/>
        <v>0</v>
      </c>
      <c r="T47" s="143">
        <f t="shared" si="19"/>
        <v>0</v>
      </c>
      <c r="U47" s="21">
        <f t="shared" si="19"/>
        <v>0</v>
      </c>
      <c r="V47" s="135"/>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row>
    <row r="48" spans="1:45" ht="16.5" thickTop="1" thickBot="1" x14ac:dyDescent="0.3">
      <c r="A48" s="141" t="s">
        <v>736</v>
      </c>
      <c r="B48" s="147"/>
      <c r="C48" s="143"/>
      <c r="D48" s="143"/>
      <c r="E48" s="143"/>
      <c r="F48" s="143">
        <v>0</v>
      </c>
      <c r="G48" s="143">
        <v>0</v>
      </c>
      <c r="H48" s="143">
        <v>0</v>
      </c>
      <c r="I48" s="143">
        <v>0</v>
      </c>
      <c r="J48" s="143"/>
      <c r="K48" s="143"/>
      <c r="L48" s="143"/>
      <c r="M48" s="143"/>
      <c r="N48" s="143"/>
      <c r="O48" s="143"/>
      <c r="P48" s="143"/>
      <c r="Q48" s="143"/>
      <c r="R48" s="150">
        <f t="shared" si="19"/>
        <v>0</v>
      </c>
      <c r="S48" s="143">
        <f t="shared" si="19"/>
        <v>0</v>
      </c>
      <c r="T48" s="143">
        <f t="shared" si="19"/>
        <v>0</v>
      </c>
      <c r="U48" s="21">
        <f t="shared" si="19"/>
        <v>0</v>
      </c>
      <c r="V48" s="135"/>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row>
    <row r="49" spans="1:45" ht="16.5" thickTop="1" thickBot="1" x14ac:dyDescent="0.3">
      <c r="A49" s="13" t="s">
        <v>737</v>
      </c>
      <c r="B49" s="22">
        <f t="shared" ref="B49:Q49" si="30">B51+B80+B94+B139+B153+B167+B181+B206</f>
        <v>16051400677</v>
      </c>
      <c r="C49" s="22">
        <f t="shared" si="30"/>
        <v>9940965405</v>
      </c>
      <c r="D49" s="22">
        <f>D51+D80+D94+D139+D153+D167+D181+D206</f>
        <v>2123592634</v>
      </c>
      <c r="E49" s="142">
        <f>E51+E80+E94+E139+E153+E167+E181+E206</f>
        <v>1872189364</v>
      </c>
      <c r="F49" s="142">
        <f t="shared" si="30"/>
        <v>0</v>
      </c>
      <c r="G49" s="142">
        <f t="shared" si="30"/>
        <v>0</v>
      </c>
      <c r="H49" s="142">
        <f t="shared" si="30"/>
        <v>0</v>
      </c>
      <c r="I49" s="142">
        <f t="shared" si="30"/>
        <v>0</v>
      </c>
      <c r="J49" s="142">
        <f t="shared" si="30"/>
        <v>0</v>
      </c>
      <c r="K49" s="142">
        <f t="shared" si="30"/>
        <v>0</v>
      </c>
      <c r="L49" s="142">
        <f t="shared" si="30"/>
        <v>0</v>
      </c>
      <c r="M49" s="142">
        <f t="shared" si="30"/>
        <v>0</v>
      </c>
      <c r="N49" s="142">
        <f t="shared" si="30"/>
        <v>28540926653</v>
      </c>
      <c r="O49" s="142">
        <f t="shared" si="30"/>
        <v>5973286993</v>
      </c>
      <c r="P49" s="142">
        <f t="shared" si="30"/>
        <v>187867273</v>
      </c>
      <c r="Q49" s="142">
        <f t="shared" si="30"/>
        <v>121067627</v>
      </c>
      <c r="R49" s="220">
        <f>B49+F49+J49+N49</f>
        <v>44592327330</v>
      </c>
      <c r="S49" s="167">
        <f>C49+G49+K49+O49</f>
        <v>15914252398</v>
      </c>
      <c r="T49" s="167">
        <f t="shared" ref="T49" si="31">D49+H49+L49+P49</f>
        <v>2311459907</v>
      </c>
      <c r="U49" s="167">
        <f>E49+I49+M49+Q49</f>
        <v>1993256991</v>
      </c>
      <c r="V49" s="219">
        <f>+'Anexo 5.1 INGRESOS'!Q6</f>
        <v>44592327329.25</v>
      </c>
      <c r="W49" s="168"/>
      <c r="X49" s="169">
        <f>'[4]Anexo 1 Matriz Inf Gestión-GD'!AH222-'[4]Anexo 2 Mat Inf Gastos 23'!R49</f>
        <v>0</v>
      </c>
      <c r="Y49" s="169"/>
      <c r="Z49" s="128"/>
      <c r="AA49" s="128"/>
      <c r="AB49" s="128"/>
      <c r="AC49" s="128"/>
      <c r="AD49" s="128"/>
      <c r="AE49" s="128"/>
      <c r="AF49" s="128"/>
      <c r="AG49" s="128"/>
      <c r="AH49" s="128"/>
      <c r="AI49" s="128"/>
      <c r="AJ49" s="128"/>
      <c r="AK49" s="128"/>
      <c r="AL49" s="128"/>
      <c r="AM49" s="128"/>
      <c r="AN49" s="128"/>
      <c r="AO49" s="128"/>
      <c r="AP49" s="128"/>
      <c r="AQ49" s="128"/>
      <c r="AR49" s="128"/>
      <c r="AS49" s="128"/>
    </row>
    <row r="50" spans="1:45" ht="16.5" thickTop="1" thickBot="1" x14ac:dyDescent="0.3">
      <c r="A50" s="170" t="s">
        <v>767</v>
      </c>
      <c r="B50" s="147">
        <f>+B51+B80</f>
        <v>4280400677</v>
      </c>
      <c r="C50" s="167">
        <f>+C51+C80</f>
        <v>3171158553</v>
      </c>
      <c r="D50" s="167">
        <f t="shared" ref="D50:U50" si="32">+D51+D80</f>
        <v>162030672</v>
      </c>
      <c r="E50" s="167">
        <f t="shared" si="32"/>
        <v>139219152</v>
      </c>
      <c r="F50" s="167">
        <f>+F51+F80+F94</f>
        <v>0</v>
      </c>
      <c r="G50" s="167">
        <f t="shared" ref="G50:I50" si="33">+G51+G80+G94</f>
        <v>0</v>
      </c>
      <c r="H50" s="167">
        <f t="shared" si="33"/>
        <v>0</v>
      </c>
      <c r="I50" s="167">
        <f t="shared" si="33"/>
        <v>0</v>
      </c>
      <c r="J50" s="167">
        <f t="shared" si="32"/>
        <v>0</v>
      </c>
      <c r="K50" s="167">
        <f t="shared" si="32"/>
        <v>0</v>
      </c>
      <c r="L50" s="167">
        <f t="shared" si="32"/>
        <v>0</v>
      </c>
      <c r="M50" s="167">
        <f t="shared" si="32"/>
        <v>0</v>
      </c>
      <c r="N50" s="167">
        <f t="shared" si="32"/>
        <v>1709455689</v>
      </c>
      <c r="O50" s="167">
        <f t="shared" si="32"/>
        <v>0</v>
      </c>
      <c r="P50" s="167">
        <f t="shared" si="32"/>
        <v>0</v>
      </c>
      <c r="Q50" s="167">
        <f t="shared" si="32"/>
        <v>0</v>
      </c>
      <c r="R50" s="171">
        <f t="shared" si="32"/>
        <v>4280400677</v>
      </c>
      <c r="S50" s="171">
        <f t="shared" si="32"/>
        <v>3171158553</v>
      </c>
      <c r="T50" s="171">
        <f t="shared" si="32"/>
        <v>162030672</v>
      </c>
      <c r="U50" s="172">
        <f t="shared" si="32"/>
        <v>139219152</v>
      </c>
      <c r="V50" s="135"/>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row>
    <row r="51" spans="1:45" ht="27" thickTop="1" thickBot="1" x14ac:dyDescent="0.3">
      <c r="A51" s="173" t="s">
        <v>768</v>
      </c>
      <c r="B51" s="147">
        <f>+B52+B56+B60+B64+B68+B72+B76</f>
        <v>3080400677</v>
      </c>
      <c r="C51" s="147">
        <f t="shared" ref="C51:E51" si="34">+C52+C56+C60+C64+C68+C72+C76</f>
        <v>2559669053</v>
      </c>
      <c r="D51" s="147">
        <f t="shared" si="34"/>
        <v>121071826</v>
      </c>
      <c r="E51" s="147">
        <f t="shared" si="34"/>
        <v>101441306</v>
      </c>
      <c r="F51" s="167">
        <f t="shared" ref="F51:Q51" si="35">+F52+F72</f>
        <v>0</v>
      </c>
      <c r="G51" s="167">
        <f t="shared" si="35"/>
        <v>0</v>
      </c>
      <c r="H51" s="167">
        <f t="shared" si="35"/>
        <v>0</v>
      </c>
      <c r="I51" s="167">
        <f t="shared" si="35"/>
        <v>0</v>
      </c>
      <c r="J51" s="167">
        <f t="shared" si="35"/>
        <v>0</v>
      </c>
      <c r="K51" s="167">
        <f t="shared" si="35"/>
        <v>0</v>
      </c>
      <c r="L51" s="167">
        <f t="shared" si="35"/>
        <v>0</v>
      </c>
      <c r="M51" s="167">
        <f t="shared" si="35"/>
        <v>0</v>
      </c>
      <c r="N51" s="167">
        <f>+N52+N56+N60+N64+N68+N72+N76</f>
        <v>1709455689</v>
      </c>
      <c r="O51" s="167">
        <f t="shared" si="35"/>
        <v>0</v>
      </c>
      <c r="P51" s="167">
        <f t="shared" si="35"/>
        <v>0</v>
      </c>
      <c r="Q51" s="167">
        <f t="shared" si="35"/>
        <v>0</v>
      </c>
      <c r="R51" s="171">
        <f>R52+R56+R60+R64+R68+R72</f>
        <v>3080400677</v>
      </c>
      <c r="S51" s="171">
        <f t="shared" ref="S51:U51" si="36">S52+S56+S60+S64+S68+S72</f>
        <v>2559669053</v>
      </c>
      <c r="T51" s="171">
        <f t="shared" si="36"/>
        <v>121071826</v>
      </c>
      <c r="U51" s="171">
        <f t="shared" si="36"/>
        <v>101441306</v>
      </c>
      <c r="V51" s="135"/>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row>
    <row r="52" spans="1:45" ht="39.75" thickTop="1" thickBot="1" x14ac:dyDescent="0.3">
      <c r="A52" s="174" t="s">
        <v>769</v>
      </c>
      <c r="B52" s="147">
        <f>+B53</f>
        <v>200000000</v>
      </c>
      <c r="C52" s="147">
        <f>+C53</f>
        <v>95101700</v>
      </c>
      <c r="D52" s="147">
        <f>+D53</f>
        <v>13939193</v>
      </c>
      <c r="E52" s="147">
        <f t="shared" ref="E52:Q52" si="37">+E53</f>
        <v>10883353</v>
      </c>
      <c r="F52" s="175">
        <f t="shared" si="37"/>
        <v>0</v>
      </c>
      <c r="G52" s="175">
        <f t="shared" si="37"/>
        <v>0</v>
      </c>
      <c r="H52" s="175">
        <f t="shared" si="37"/>
        <v>0</v>
      </c>
      <c r="I52" s="175">
        <f t="shared" si="37"/>
        <v>0</v>
      </c>
      <c r="J52" s="175">
        <f t="shared" si="37"/>
        <v>0</v>
      </c>
      <c r="K52" s="175">
        <f t="shared" si="37"/>
        <v>0</v>
      </c>
      <c r="L52" s="175">
        <f t="shared" si="37"/>
        <v>0</v>
      </c>
      <c r="M52" s="175">
        <f t="shared" si="37"/>
        <v>0</v>
      </c>
      <c r="N52" s="175">
        <f t="shared" si="37"/>
        <v>0</v>
      </c>
      <c r="O52" s="175">
        <f t="shared" si="37"/>
        <v>0</v>
      </c>
      <c r="P52" s="175">
        <f t="shared" si="37"/>
        <v>0</v>
      </c>
      <c r="Q52" s="175">
        <f t="shared" si="37"/>
        <v>0</v>
      </c>
      <c r="R52" s="176">
        <f>B52+F52+J52+N52</f>
        <v>200000000</v>
      </c>
      <c r="S52" s="176">
        <f t="shared" ref="S52:U52" si="38">C52+G52+K52+O52</f>
        <v>95101700</v>
      </c>
      <c r="T52" s="176">
        <f t="shared" si="38"/>
        <v>13939193</v>
      </c>
      <c r="U52" s="176">
        <f t="shared" si="38"/>
        <v>10883353</v>
      </c>
      <c r="V52" s="135"/>
      <c r="W52" s="177">
        <f>R52+N76</f>
        <v>1909455689</v>
      </c>
      <c r="X52" s="177">
        <f t="shared" ref="X52:Z52" si="39">S52+O76</f>
        <v>95101700</v>
      </c>
      <c r="Y52" s="177">
        <f t="shared" si="39"/>
        <v>13939193</v>
      </c>
      <c r="Z52" s="177">
        <f t="shared" si="39"/>
        <v>10883353</v>
      </c>
      <c r="AA52" s="128"/>
      <c r="AB52" s="128"/>
      <c r="AC52" s="128"/>
      <c r="AD52" s="128"/>
      <c r="AE52" s="128"/>
      <c r="AF52" s="128"/>
      <c r="AG52" s="128"/>
      <c r="AH52" s="128"/>
      <c r="AI52" s="128"/>
      <c r="AJ52" s="128"/>
      <c r="AK52" s="128"/>
      <c r="AL52" s="128"/>
      <c r="AM52" s="128"/>
      <c r="AN52" s="128"/>
      <c r="AO52" s="128"/>
      <c r="AP52" s="128"/>
      <c r="AQ52" s="128"/>
      <c r="AR52" s="128"/>
      <c r="AS52" s="128"/>
    </row>
    <row r="53" spans="1:45" ht="16.5" thickTop="1" thickBot="1" x14ac:dyDescent="0.3">
      <c r="A53" s="178" t="s">
        <v>738</v>
      </c>
      <c r="B53" s="147">
        <f>+B54</f>
        <v>200000000</v>
      </c>
      <c r="C53" s="147">
        <f t="shared" ref="C53:Q54" si="40">+C54</f>
        <v>95101700</v>
      </c>
      <c r="D53" s="147">
        <f t="shared" si="40"/>
        <v>13939193</v>
      </c>
      <c r="E53" s="147">
        <f t="shared" si="40"/>
        <v>10883353</v>
      </c>
      <c r="F53" s="175">
        <f t="shared" si="40"/>
        <v>0</v>
      </c>
      <c r="G53" s="175">
        <f t="shared" si="40"/>
        <v>0</v>
      </c>
      <c r="H53" s="175">
        <f t="shared" si="40"/>
        <v>0</v>
      </c>
      <c r="I53" s="175">
        <f t="shared" si="40"/>
        <v>0</v>
      </c>
      <c r="J53" s="175">
        <f t="shared" si="40"/>
        <v>0</v>
      </c>
      <c r="K53" s="175">
        <f t="shared" si="40"/>
        <v>0</v>
      </c>
      <c r="L53" s="175">
        <f t="shared" si="40"/>
        <v>0</v>
      </c>
      <c r="M53" s="175">
        <f t="shared" si="40"/>
        <v>0</v>
      </c>
      <c r="N53" s="175">
        <f t="shared" si="40"/>
        <v>0</v>
      </c>
      <c r="O53" s="175">
        <f t="shared" si="40"/>
        <v>0</v>
      </c>
      <c r="P53" s="175">
        <f t="shared" si="40"/>
        <v>0</v>
      </c>
      <c r="Q53" s="175">
        <f t="shared" si="40"/>
        <v>0</v>
      </c>
      <c r="R53" s="176">
        <f t="shared" si="19"/>
        <v>200000000</v>
      </c>
      <c r="S53" s="176">
        <f t="shared" si="19"/>
        <v>95101700</v>
      </c>
      <c r="T53" s="176">
        <f t="shared" si="19"/>
        <v>13939193</v>
      </c>
      <c r="U53" s="179">
        <f t="shared" si="19"/>
        <v>10883353</v>
      </c>
      <c r="V53" s="135"/>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row>
    <row r="54" spans="1:45" ht="16.5" thickTop="1" thickBot="1" x14ac:dyDescent="0.3">
      <c r="A54" s="180" t="s">
        <v>739</v>
      </c>
      <c r="B54" s="147">
        <f>+B55</f>
        <v>200000000</v>
      </c>
      <c r="C54" s="147">
        <f t="shared" si="40"/>
        <v>95101700</v>
      </c>
      <c r="D54" s="147">
        <f t="shared" si="40"/>
        <v>13939193</v>
      </c>
      <c r="E54" s="147">
        <f t="shared" si="40"/>
        <v>10883353</v>
      </c>
      <c r="F54" s="147">
        <f t="shared" si="40"/>
        <v>0</v>
      </c>
      <c r="G54" s="147">
        <f t="shared" si="40"/>
        <v>0</v>
      </c>
      <c r="H54" s="147">
        <f t="shared" si="40"/>
        <v>0</v>
      </c>
      <c r="I54" s="147">
        <f t="shared" si="40"/>
        <v>0</v>
      </c>
      <c r="J54" s="147">
        <f t="shared" si="40"/>
        <v>0</v>
      </c>
      <c r="K54" s="147">
        <f t="shared" si="40"/>
        <v>0</v>
      </c>
      <c r="L54" s="147">
        <f t="shared" si="40"/>
        <v>0</v>
      </c>
      <c r="M54" s="147">
        <f t="shared" si="40"/>
        <v>0</v>
      </c>
      <c r="N54" s="147">
        <f t="shared" si="40"/>
        <v>0</v>
      </c>
      <c r="O54" s="147">
        <f t="shared" si="40"/>
        <v>0</v>
      </c>
      <c r="P54" s="147">
        <f t="shared" si="40"/>
        <v>0</v>
      </c>
      <c r="Q54" s="147">
        <f t="shared" si="40"/>
        <v>0</v>
      </c>
      <c r="R54" s="150">
        <f t="shared" si="19"/>
        <v>200000000</v>
      </c>
      <c r="S54" s="150">
        <f t="shared" si="19"/>
        <v>95101700</v>
      </c>
      <c r="T54" s="150">
        <f t="shared" si="19"/>
        <v>13939193</v>
      </c>
      <c r="U54" s="144">
        <f t="shared" si="19"/>
        <v>10883353</v>
      </c>
      <c r="V54" s="135"/>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row>
    <row r="55" spans="1:45" ht="16.5" thickTop="1" thickBot="1" x14ac:dyDescent="0.3">
      <c r="A55" s="180" t="s">
        <v>61</v>
      </c>
      <c r="B55" s="147">
        <v>200000000</v>
      </c>
      <c r="C55" s="147">
        <v>95101700</v>
      </c>
      <c r="D55" s="147">
        <v>13939193</v>
      </c>
      <c r="E55" s="147">
        <v>10883353</v>
      </c>
      <c r="F55" s="147"/>
      <c r="G55" s="147"/>
      <c r="H55" s="147"/>
      <c r="I55" s="147"/>
      <c r="J55" s="147"/>
      <c r="K55" s="147"/>
      <c r="L55" s="147"/>
      <c r="M55" s="147"/>
      <c r="N55" s="147">
        <v>0</v>
      </c>
      <c r="O55" s="147"/>
      <c r="P55" s="147"/>
      <c r="Q55" s="147"/>
      <c r="R55" s="150">
        <f t="shared" si="19"/>
        <v>200000000</v>
      </c>
      <c r="S55" s="150">
        <f t="shared" si="19"/>
        <v>95101700</v>
      </c>
      <c r="T55" s="150">
        <f t="shared" si="19"/>
        <v>13939193</v>
      </c>
      <c r="U55" s="144">
        <f t="shared" si="19"/>
        <v>10883353</v>
      </c>
      <c r="V55" s="135"/>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row>
    <row r="56" spans="1:45" ht="27" thickTop="1" thickBot="1" x14ac:dyDescent="0.3">
      <c r="A56" s="181" t="s">
        <v>770</v>
      </c>
      <c r="B56" s="147">
        <f>B57</f>
        <v>100000000</v>
      </c>
      <c r="C56" s="147">
        <f t="shared" ref="C56:Q56" si="41">C57</f>
        <v>58241200</v>
      </c>
      <c r="D56" s="147">
        <f t="shared" si="41"/>
        <v>10923200</v>
      </c>
      <c r="E56" s="147">
        <f t="shared" si="41"/>
        <v>10923200</v>
      </c>
      <c r="F56" s="147">
        <f t="shared" si="41"/>
        <v>0</v>
      </c>
      <c r="G56" s="147">
        <f t="shared" si="41"/>
        <v>0</v>
      </c>
      <c r="H56" s="147">
        <f t="shared" si="41"/>
        <v>0</v>
      </c>
      <c r="I56" s="147">
        <f t="shared" si="41"/>
        <v>0</v>
      </c>
      <c r="J56" s="147">
        <f t="shared" si="41"/>
        <v>0</v>
      </c>
      <c r="K56" s="147">
        <f t="shared" si="41"/>
        <v>0</v>
      </c>
      <c r="L56" s="147">
        <f t="shared" si="41"/>
        <v>0</v>
      </c>
      <c r="M56" s="147">
        <f t="shared" si="41"/>
        <v>0</v>
      </c>
      <c r="N56" s="147">
        <f t="shared" si="41"/>
        <v>0</v>
      </c>
      <c r="O56" s="147">
        <f t="shared" si="41"/>
        <v>0</v>
      </c>
      <c r="P56" s="147">
        <f t="shared" si="41"/>
        <v>0</v>
      </c>
      <c r="Q56" s="147">
        <f t="shared" si="41"/>
        <v>0</v>
      </c>
      <c r="R56" s="150">
        <f>B56+F56+J56+N56</f>
        <v>100000000</v>
      </c>
      <c r="S56" s="150">
        <f t="shared" ref="S56:V56" si="42">C56+G56+K56+O56</f>
        <v>58241200</v>
      </c>
      <c r="T56" s="150">
        <f t="shared" si="42"/>
        <v>10923200</v>
      </c>
      <c r="U56" s="150">
        <f t="shared" si="42"/>
        <v>10923200</v>
      </c>
      <c r="V56" s="150">
        <f t="shared" si="42"/>
        <v>100000000</v>
      </c>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row>
    <row r="57" spans="1:45" ht="16.5" thickTop="1" thickBot="1" x14ac:dyDescent="0.3">
      <c r="A57" s="24" t="s">
        <v>738</v>
      </c>
      <c r="B57" s="147">
        <f>+B58</f>
        <v>100000000</v>
      </c>
      <c r="C57" s="147">
        <f t="shared" ref="C57:Q58" si="43">+C58</f>
        <v>58241200</v>
      </c>
      <c r="D57" s="147">
        <f t="shared" si="43"/>
        <v>10923200</v>
      </c>
      <c r="E57" s="147">
        <f t="shared" si="43"/>
        <v>10923200</v>
      </c>
      <c r="F57" s="175">
        <f t="shared" si="43"/>
        <v>0</v>
      </c>
      <c r="G57" s="175">
        <f t="shared" si="43"/>
        <v>0</v>
      </c>
      <c r="H57" s="175">
        <f t="shared" si="43"/>
        <v>0</v>
      </c>
      <c r="I57" s="175">
        <f t="shared" si="43"/>
        <v>0</v>
      </c>
      <c r="J57" s="175">
        <f t="shared" si="43"/>
        <v>0</v>
      </c>
      <c r="K57" s="175">
        <f t="shared" si="43"/>
        <v>0</v>
      </c>
      <c r="L57" s="175">
        <f t="shared" si="43"/>
        <v>0</v>
      </c>
      <c r="M57" s="175">
        <f t="shared" si="43"/>
        <v>0</v>
      </c>
      <c r="N57" s="175">
        <f t="shared" si="43"/>
        <v>0</v>
      </c>
      <c r="O57" s="175">
        <f t="shared" si="43"/>
        <v>0</v>
      </c>
      <c r="P57" s="175">
        <f t="shared" si="43"/>
        <v>0</v>
      </c>
      <c r="Q57" s="175">
        <f t="shared" si="43"/>
        <v>0</v>
      </c>
      <c r="R57" s="176">
        <f t="shared" ref="R57:U59" si="44">+B57+F57+J57+N57</f>
        <v>100000000</v>
      </c>
      <c r="S57" s="176">
        <f t="shared" si="44"/>
        <v>58241200</v>
      </c>
      <c r="T57" s="176">
        <f t="shared" si="44"/>
        <v>10923200</v>
      </c>
      <c r="U57" s="179">
        <f t="shared" si="44"/>
        <v>10923200</v>
      </c>
      <c r="V57" s="135"/>
      <c r="W57" s="136">
        <f>R57</f>
        <v>100000000</v>
      </c>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row>
    <row r="58" spans="1:45" ht="16.5" thickTop="1" thickBot="1" x14ac:dyDescent="0.3">
      <c r="A58" s="182" t="s">
        <v>739</v>
      </c>
      <c r="B58" s="147">
        <f>+B59</f>
        <v>100000000</v>
      </c>
      <c r="C58" s="147">
        <f t="shared" si="43"/>
        <v>58241200</v>
      </c>
      <c r="D58" s="147">
        <f t="shared" si="43"/>
        <v>10923200</v>
      </c>
      <c r="E58" s="147">
        <f t="shared" si="43"/>
        <v>10923200</v>
      </c>
      <c r="F58" s="147">
        <f t="shared" si="43"/>
        <v>0</v>
      </c>
      <c r="G58" s="147">
        <f t="shared" si="43"/>
        <v>0</v>
      </c>
      <c r="H58" s="147">
        <f t="shared" si="43"/>
        <v>0</v>
      </c>
      <c r="I58" s="147">
        <f t="shared" si="43"/>
        <v>0</v>
      </c>
      <c r="J58" s="147">
        <f t="shared" si="43"/>
        <v>0</v>
      </c>
      <c r="K58" s="147">
        <f t="shared" si="43"/>
        <v>0</v>
      </c>
      <c r="L58" s="147">
        <f t="shared" si="43"/>
        <v>0</v>
      </c>
      <c r="M58" s="147">
        <f t="shared" si="43"/>
        <v>0</v>
      </c>
      <c r="N58" s="147">
        <f t="shared" si="43"/>
        <v>0</v>
      </c>
      <c r="O58" s="147">
        <f t="shared" si="43"/>
        <v>0</v>
      </c>
      <c r="P58" s="147">
        <f t="shared" si="43"/>
        <v>0</v>
      </c>
      <c r="Q58" s="147">
        <f t="shared" si="43"/>
        <v>0</v>
      </c>
      <c r="R58" s="150">
        <f t="shared" si="44"/>
        <v>100000000</v>
      </c>
      <c r="S58" s="150">
        <f t="shared" si="44"/>
        <v>58241200</v>
      </c>
      <c r="T58" s="150">
        <f t="shared" si="44"/>
        <v>10923200</v>
      </c>
      <c r="U58" s="144">
        <f t="shared" si="44"/>
        <v>10923200</v>
      </c>
      <c r="V58" s="135"/>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row>
    <row r="59" spans="1:45" ht="16.5" thickTop="1" thickBot="1" x14ac:dyDescent="0.3">
      <c r="A59" s="182" t="s">
        <v>61</v>
      </c>
      <c r="B59" s="147">
        <v>100000000</v>
      </c>
      <c r="C59" s="147">
        <v>58241200</v>
      </c>
      <c r="D59" s="147">
        <v>10923200</v>
      </c>
      <c r="E59" s="147">
        <v>10923200</v>
      </c>
      <c r="F59" s="147"/>
      <c r="G59" s="147"/>
      <c r="H59" s="147"/>
      <c r="I59" s="147"/>
      <c r="J59" s="147"/>
      <c r="K59" s="147"/>
      <c r="L59" s="147"/>
      <c r="M59" s="147"/>
      <c r="N59" s="147"/>
      <c r="O59" s="147"/>
      <c r="P59" s="147"/>
      <c r="Q59" s="147"/>
      <c r="R59" s="150">
        <f t="shared" si="44"/>
        <v>100000000</v>
      </c>
      <c r="S59" s="150">
        <f t="shared" si="44"/>
        <v>58241200</v>
      </c>
      <c r="T59" s="150">
        <f t="shared" si="44"/>
        <v>10923200</v>
      </c>
      <c r="U59" s="144">
        <f t="shared" si="44"/>
        <v>10923200</v>
      </c>
      <c r="V59" s="135"/>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row>
    <row r="60" spans="1:45" ht="27" thickTop="1" thickBot="1" x14ac:dyDescent="0.3">
      <c r="A60" s="181" t="s">
        <v>771</v>
      </c>
      <c r="B60" s="147">
        <f>+B61</f>
        <v>200000000</v>
      </c>
      <c r="C60" s="147">
        <f t="shared" ref="C60:Q62" si="45">+C61</f>
        <v>31264320</v>
      </c>
      <c r="D60" s="147">
        <f t="shared" si="45"/>
        <v>19143320</v>
      </c>
      <c r="E60" s="147">
        <f t="shared" si="45"/>
        <v>14901320</v>
      </c>
      <c r="F60" s="147">
        <f t="shared" si="45"/>
        <v>0</v>
      </c>
      <c r="G60" s="147">
        <f t="shared" si="45"/>
        <v>0</v>
      </c>
      <c r="H60" s="147">
        <f t="shared" si="45"/>
        <v>0</v>
      </c>
      <c r="I60" s="147">
        <f t="shared" si="45"/>
        <v>0</v>
      </c>
      <c r="J60" s="147">
        <f t="shared" si="45"/>
        <v>0</v>
      </c>
      <c r="K60" s="147">
        <f t="shared" si="45"/>
        <v>0</v>
      </c>
      <c r="L60" s="147">
        <f t="shared" si="45"/>
        <v>0</v>
      </c>
      <c r="M60" s="147">
        <f t="shared" si="45"/>
        <v>0</v>
      </c>
      <c r="N60" s="147">
        <f t="shared" si="45"/>
        <v>0</v>
      </c>
      <c r="O60" s="147">
        <f t="shared" si="45"/>
        <v>0</v>
      </c>
      <c r="P60" s="147">
        <f t="shared" si="45"/>
        <v>0</v>
      </c>
      <c r="Q60" s="147">
        <f t="shared" si="45"/>
        <v>0</v>
      </c>
      <c r="R60" s="150">
        <f>B60+F60+J60+N60</f>
        <v>200000000</v>
      </c>
      <c r="S60" s="150">
        <f t="shared" ref="S60:V60" si="46">C60+G60+K60+O60</f>
        <v>31264320</v>
      </c>
      <c r="T60" s="150">
        <f t="shared" si="46"/>
        <v>19143320</v>
      </c>
      <c r="U60" s="150">
        <f t="shared" si="46"/>
        <v>14901320</v>
      </c>
      <c r="V60" s="150">
        <f t="shared" si="46"/>
        <v>200000000</v>
      </c>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row>
    <row r="61" spans="1:45" ht="16.5" thickTop="1" thickBot="1" x14ac:dyDescent="0.3">
      <c r="A61" s="24" t="s">
        <v>738</v>
      </c>
      <c r="B61" s="147">
        <f>+B62</f>
        <v>200000000</v>
      </c>
      <c r="C61" s="147">
        <f t="shared" si="45"/>
        <v>31264320</v>
      </c>
      <c r="D61" s="147">
        <f t="shared" si="45"/>
        <v>19143320</v>
      </c>
      <c r="E61" s="147">
        <f t="shared" si="45"/>
        <v>14901320</v>
      </c>
      <c r="F61" s="175">
        <f t="shared" si="45"/>
        <v>0</v>
      </c>
      <c r="G61" s="175">
        <f t="shared" si="45"/>
        <v>0</v>
      </c>
      <c r="H61" s="175">
        <f t="shared" si="45"/>
        <v>0</v>
      </c>
      <c r="I61" s="175">
        <f t="shared" si="45"/>
        <v>0</v>
      </c>
      <c r="J61" s="175">
        <f t="shared" si="45"/>
        <v>0</v>
      </c>
      <c r="K61" s="175">
        <f t="shared" si="45"/>
        <v>0</v>
      </c>
      <c r="L61" s="175">
        <f t="shared" si="45"/>
        <v>0</v>
      </c>
      <c r="M61" s="175">
        <f t="shared" si="45"/>
        <v>0</v>
      </c>
      <c r="N61" s="175">
        <f t="shared" si="45"/>
        <v>0</v>
      </c>
      <c r="O61" s="175">
        <f t="shared" si="45"/>
        <v>0</v>
      </c>
      <c r="P61" s="175">
        <f t="shared" si="45"/>
        <v>0</v>
      </c>
      <c r="Q61" s="175">
        <f t="shared" si="45"/>
        <v>0</v>
      </c>
      <c r="R61" s="176">
        <f t="shared" ref="R61:U63" si="47">+B61+F61+J61+N61</f>
        <v>200000000</v>
      </c>
      <c r="S61" s="176">
        <f t="shared" si="47"/>
        <v>31264320</v>
      </c>
      <c r="T61" s="176">
        <f t="shared" si="47"/>
        <v>19143320</v>
      </c>
      <c r="U61" s="179">
        <f t="shared" si="47"/>
        <v>14901320</v>
      </c>
      <c r="V61" s="135"/>
      <c r="W61" s="136">
        <f>R61</f>
        <v>200000000</v>
      </c>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row>
    <row r="62" spans="1:45" ht="16.5" thickTop="1" thickBot="1" x14ac:dyDescent="0.3">
      <c r="A62" s="182" t="s">
        <v>739</v>
      </c>
      <c r="B62" s="147">
        <f>+B63</f>
        <v>200000000</v>
      </c>
      <c r="C62" s="147">
        <f t="shared" si="45"/>
        <v>31264320</v>
      </c>
      <c r="D62" s="147">
        <f t="shared" si="45"/>
        <v>19143320</v>
      </c>
      <c r="E62" s="147">
        <f t="shared" si="45"/>
        <v>14901320</v>
      </c>
      <c r="F62" s="147">
        <f t="shared" si="45"/>
        <v>0</v>
      </c>
      <c r="G62" s="147">
        <f t="shared" si="45"/>
        <v>0</v>
      </c>
      <c r="H62" s="147">
        <f t="shared" si="45"/>
        <v>0</v>
      </c>
      <c r="I62" s="147">
        <f t="shared" si="45"/>
        <v>0</v>
      </c>
      <c r="J62" s="147">
        <f t="shared" si="45"/>
        <v>0</v>
      </c>
      <c r="K62" s="147">
        <f t="shared" si="45"/>
        <v>0</v>
      </c>
      <c r="L62" s="147">
        <f t="shared" si="45"/>
        <v>0</v>
      </c>
      <c r="M62" s="147">
        <f t="shared" si="45"/>
        <v>0</v>
      </c>
      <c r="N62" s="147">
        <f t="shared" si="45"/>
        <v>0</v>
      </c>
      <c r="O62" s="147">
        <f t="shared" si="45"/>
        <v>0</v>
      </c>
      <c r="P62" s="147">
        <f t="shared" si="45"/>
        <v>0</v>
      </c>
      <c r="Q62" s="147">
        <f t="shared" si="45"/>
        <v>0</v>
      </c>
      <c r="R62" s="150">
        <f t="shared" si="47"/>
        <v>200000000</v>
      </c>
      <c r="S62" s="150">
        <f t="shared" si="47"/>
        <v>31264320</v>
      </c>
      <c r="T62" s="150">
        <f t="shared" si="47"/>
        <v>19143320</v>
      </c>
      <c r="U62" s="144">
        <f t="shared" si="47"/>
        <v>14901320</v>
      </c>
      <c r="V62" s="135"/>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row>
    <row r="63" spans="1:45" ht="16.5" thickTop="1" thickBot="1" x14ac:dyDescent="0.3">
      <c r="A63" s="182" t="s">
        <v>61</v>
      </c>
      <c r="B63" s="147">
        <v>200000000</v>
      </c>
      <c r="C63" s="147">
        <v>31264320</v>
      </c>
      <c r="D63" s="147">
        <v>19143320</v>
      </c>
      <c r="E63" s="147">
        <v>14901320</v>
      </c>
      <c r="F63" s="147"/>
      <c r="G63" s="147"/>
      <c r="H63" s="147"/>
      <c r="I63" s="147"/>
      <c r="J63" s="147"/>
      <c r="K63" s="147"/>
      <c r="L63" s="147"/>
      <c r="M63" s="147"/>
      <c r="N63" s="147"/>
      <c r="O63" s="147"/>
      <c r="P63" s="147"/>
      <c r="Q63" s="147"/>
      <c r="R63" s="150">
        <f t="shared" si="47"/>
        <v>200000000</v>
      </c>
      <c r="S63" s="150">
        <f t="shared" si="47"/>
        <v>31264320</v>
      </c>
      <c r="T63" s="150">
        <f t="shared" si="47"/>
        <v>19143320</v>
      </c>
      <c r="U63" s="144">
        <f t="shared" si="47"/>
        <v>14901320</v>
      </c>
      <c r="V63" s="135"/>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row>
    <row r="64" spans="1:45" ht="27" thickTop="1" thickBot="1" x14ac:dyDescent="0.3">
      <c r="A64" s="181" t="s">
        <v>772</v>
      </c>
      <c r="B64" s="147">
        <f>+B65</f>
        <v>80000000</v>
      </c>
      <c r="C64" s="147">
        <f t="shared" ref="C64:Q66" si="48">+C65</f>
        <v>8000000</v>
      </c>
      <c r="D64" s="147">
        <f t="shared" si="48"/>
        <v>0</v>
      </c>
      <c r="E64" s="147">
        <f t="shared" si="48"/>
        <v>0</v>
      </c>
      <c r="F64" s="147">
        <f t="shared" si="48"/>
        <v>0</v>
      </c>
      <c r="G64" s="147">
        <f t="shared" si="48"/>
        <v>0</v>
      </c>
      <c r="H64" s="147">
        <f t="shared" si="48"/>
        <v>0</v>
      </c>
      <c r="I64" s="147">
        <f t="shared" si="48"/>
        <v>0</v>
      </c>
      <c r="J64" s="147">
        <f t="shared" si="48"/>
        <v>0</v>
      </c>
      <c r="K64" s="147">
        <f t="shared" si="48"/>
        <v>0</v>
      </c>
      <c r="L64" s="147">
        <f t="shared" si="48"/>
        <v>0</v>
      </c>
      <c r="M64" s="147">
        <f t="shared" si="48"/>
        <v>0</v>
      </c>
      <c r="N64" s="147">
        <f t="shared" si="48"/>
        <v>0</v>
      </c>
      <c r="O64" s="147">
        <f t="shared" si="48"/>
        <v>0</v>
      </c>
      <c r="P64" s="147">
        <f t="shared" si="48"/>
        <v>0</v>
      </c>
      <c r="Q64" s="147">
        <f t="shared" si="48"/>
        <v>0</v>
      </c>
      <c r="R64" s="150">
        <f>B64+F64+J64+N64</f>
        <v>80000000</v>
      </c>
      <c r="S64" s="150">
        <f t="shared" ref="S64:V64" si="49">C64+G64+K64+O64</f>
        <v>8000000</v>
      </c>
      <c r="T64" s="150">
        <f t="shared" si="49"/>
        <v>0</v>
      </c>
      <c r="U64" s="150">
        <f t="shared" si="49"/>
        <v>0</v>
      </c>
      <c r="V64" s="150">
        <f t="shared" si="49"/>
        <v>80000000</v>
      </c>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row>
    <row r="65" spans="1:45" ht="16.5" thickTop="1" thickBot="1" x14ac:dyDescent="0.3">
      <c r="A65" s="24" t="s">
        <v>738</v>
      </c>
      <c r="B65" s="147">
        <f>+B66</f>
        <v>80000000</v>
      </c>
      <c r="C65" s="147">
        <f t="shared" si="48"/>
        <v>8000000</v>
      </c>
      <c r="D65" s="147">
        <f t="shared" si="48"/>
        <v>0</v>
      </c>
      <c r="E65" s="147">
        <f t="shared" si="48"/>
        <v>0</v>
      </c>
      <c r="F65" s="175">
        <f t="shared" si="48"/>
        <v>0</v>
      </c>
      <c r="G65" s="175">
        <f t="shared" si="48"/>
        <v>0</v>
      </c>
      <c r="H65" s="175">
        <f t="shared" si="48"/>
        <v>0</v>
      </c>
      <c r="I65" s="175">
        <f t="shared" si="48"/>
        <v>0</v>
      </c>
      <c r="J65" s="175">
        <f t="shared" si="48"/>
        <v>0</v>
      </c>
      <c r="K65" s="175">
        <f t="shared" si="48"/>
        <v>0</v>
      </c>
      <c r="L65" s="175">
        <f t="shared" si="48"/>
        <v>0</v>
      </c>
      <c r="M65" s="175">
        <f t="shared" si="48"/>
        <v>0</v>
      </c>
      <c r="N65" s="175">
        <f t="shared" si="48"/>
        <v>0</v>
      </c>
      <c r="O65" s="175">
        <f t="shared" si="48"/>
        <v>0</v>
      </c>
      <c r="P65" s="175">
        <f t="shared" si="48"/>
        <v>0</v>
      </c>
      <c r="Q65" s="175">
        <f t="shared" si="48"/>
        <v>0</v>
      </c>
      <c r="R65" s="176">
        <f t="shared" ref="R65:U67" si="50">+B65+F65+J65+N65</f>
        <v>80000000</v>
      </c>
      <c r="S65" s="176">
        <f t="shared" si="50"/>
        <v>8000000</v>
      </c>
      <c r="T65" s="176">
        <f t="shared" si="50"/>
        <v>0</v>
      </c>
      <c r="U65" s="179">
        <f t="shared" si="50"/>
        <v>0</v>
      </c>
      <c r="V65" s="135"/>
      <c r="W65" s="136">
        <f>R65</f>
        <v>80000000</v>
      </c>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row>
    <row r="66" spans="1:45" ht="16.5" thickTop="1" thickBot="1" x14ac:dyDescent="0.3">
      <c r="A66" s="182" t="s">
        <v>739</v>
      </c>
      <c r="B66" s="147">
        <f>+B67</f>
        <v>80000000</v>
      </c>
      <c r="C66" s="147">
        <f t="shared" si="48"/>
        <v>8000000</v>
      </c>
      <c r="D66" s="147">
        <f t="shared" si="48"/>
        <v>0</v>
      </c>
      <c r="E66" s="147">
        <f t="shared" si="48"/>
        <v>0</v>
      </c>
      <c r="F66" s="147">
        <f t="shared" si="48"/>
        <v>0</v>
      </c>
      <c r="G66" s="147">
        <f t="shared" si="48"/>
        <v>0</v>
      </c>
      <c r="H66" s="147">
        <f t="shared" si="48"/>
        <v>0</v>
      </c>
      <c r="I66" s="147">
        <f t="shared" si="48"/>
        <v>0</v>
      </c>
      <c r="J66" s="147">
        <f t="shared" si="48"/>
        <v>0</v>
      </c>
      <c r="K66" s="147">
        <f t="shared" si="48"/>
        <v>0</v>
      </c>
      <c r="L66" s="147">
        <f t="shared" si="48"/>
        <v>0</v>
      </c>
      <c r="M66" s="147">
        <f t="shared" si="48"/>
        <v>0</v>
      </c>
      <c r="N66" s="147">
        <f t="shared" si="48"/>
        <v>0</v>
      </c>
      <c r="O66" s="147">
        <f t="shared" si="48"/>
        <v>0</v>
      </c>
      <c r="P66" s="147">
        <f t="shared" si="48"/>
        <v>0</v>
      </c>
      <c r="Q66" s="147">
        <f t="shared" si="48"/>
        <v>0</v>
      </c>
      <c r="R66" s="150">
        <f t="shared" si="50"/>
        <v>80000000</v>
      </c>
      <c r="S66" s="150">
        <f t="shared" si="50"/>
        <v>8000000</v>
      </c>
      <c r="T66" s="150">
        <f t="shared" si="50"/>
        <v>0</v>
      </c>
      <c r="U66" s="144">
        <f t="shared" si="50"/>
        <v>0</v>
      </c>
      <c r="V66" s="135"/>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row>
    <row r="67" spans="1:45" ht="16.5" thickTop="1" thickBot="1" x14ac:dyDescent="0.3">
      <c r="A67" s="182" t="s">
        <v>61</v>
      </c>
      <c r="B67" s="147">
        <v>80000000</v>
      </c>
      <c r="C67" s="147">
        <v>8000000</v>
      </c>
      <c r="D67" s="147">
        <v>0</v>
      </c>
      <c r="E67" s="147">
        <v>0</v>
      </c>
      <c r="F67" s="147"/>
      <c r="G67" s="147"/>
      <c r="H67" s="147"/>
      <c r="I67" s="147"/>
      <c r="J67" s="147"/>
      <c r="K67" s="147"/>
      <c r="L67" s="147"/>
      <c r="M67" s="147"/>
      <c r="N67" s="147"/>
      <c r="O67" s="147"/>
      <c r="P67" s="147"/>
      <c r="Q67" s="147"/>
      <c r="R67" s="150">
        <f t="shared" si="50"/>
        <v>80000000</v>
      </c>
      <c r="S67" s="150">
        <f t="shared" si="50"/>
        <v>8000000</v>
      </c>
      <c r="T67" s="150">
        <f t="shared" si="50"/>
        <v>0</v>
      </c>
      <c r="U67" s="144">
        <f t="shared" si="50"/>
        <v>0</v>
      </c>
      <c r="V67" s="135"/>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row>
    <row r="68" spans="1:45" ht="27" thickTop="1" thickBot="1" x14ac:dyDescent="0.3">
      <c r="A68" s="181" t="s">
        <v>773</v>
      </c>
      <c r="B68" s="147">
        <f>+B69</f>
        <v>300000000</v>
      </c>
      <c r="C68" s="147">
        <f t="shared" ref="C68:Q70" si="51">+C69</f>
        <v>217135646</v>
      </c>
      <c r="D68" s="147">
        <f t="shared" si="51"/>
        <v>62257113</v>
      </c>
      <c r="E68" s="147">
        <f t="shared" si="51"/>
        <v>49924433</v>
      </c>
      <c r="F68" s="147">
        <f t="shared" si="51"/>
        <v>0</v>
      </c>
      <c r="G68" s="147">
        <f t="shared" si="51"/>
        <v>0</v>
      </c>
      <c r="H68" s="147">
        <f t="shared" si="51"/>
        <v>0</v>
      </c>
      <c r="I68" s="147">
        <f t="shared" si="51"/>
        <v>0</v>
      </c>
      <c r="J68" s="147">
        <f t="shared" si="51"/>
        <v>0</v>
      </c>
      <c r="K68" s="147">
        <f t="shared" si="51"/>
        <v>0</v>
      </c>
      <c r="L68" s="147">
        <f t="shared" si="51"/>
        <v>0</v>
      </c>
      <c r="M68" s="147">
        <f t="shared" si="51"/>
        <v>0</v>
      </c>
      <c r="N68" s="147">
        <f t="shared" si="51"/>
        <v>0</v>
      </c>
      <c r="O68" s="147">
        <f t="shared" si="51"/>
        <v>0</v>
      </c>
      <c r="P68" s="147">
        <f t="shared" si="51"/>
        <v>0</v>
      </c>
      <c r="Q68" s="147">
        <f t="shared" si="51"/>
        <v>0</v>
      </c>
      <c r="R68" s="150">
        <f>B68+F68+J68+N68</f>
        <v>300000000</v>
      </c>
      <c r="S68" s="150">
        <f t="shared" ref="S68:V68" si="52">C68+G68+K68+O68</f>
        <v>217135646</v>
      </c>
      <c r="T68" s="150">
        <f t="shared" si="52"/>
        <v>62257113</v>
      </c>
      <c r="U68" s="150">
        <f t="shared" si="52"/>
        <v>49924433</v>
      </c>
      <c r="V68" s="150">
        <f t="shared" si="52"/>
        <v>300000000</v>
      </c>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row>
    <row r="69" spans="1:45" ht="16.5" thickTop="1" thickBot="1" x14ac:dyDescent="0.3">
      <c r="A69" s="24" t="s">
        <v>738</v>
      </c>
      <c r="B69" s="147">
        <f>+B70</f>
        <v>300000000</v>
      </c>
      <c r="C69" s="147">
        <f t="shared" si="51"/>
        <v>217135646</v>
      </c>
      <c r="D69" s="147">
        <f t="shared" si="51"/>
        <v>62257113</v>
      </c>
      <c r="E69" s="147">
        <f t="shared" si="51"/>
        <v>49924433</v>
      </c>
      <c r="F69" s="175">
        <f t="shared" si="51"/>
        <v>0</v>
      </c>
      <c r="G69" s="175">
        <f t="shared" si="51"/>
        <v>0</v>
      </c>
      <c r="H69" s="175">
        <f t="shared" si="51"/>
        <v>0</v>
      </c>
      <c r="I69" s="175">
        <f t="shared" si="51"/>
        <v>0</v>
      </c>
      <c r="J69" s="175">
        <f t="shared" si="51"/>
        <v>0</v>
      </c>
      <c r="K69" s="175">
        <f t="shared" si="51"/>
        <v>0</v>
      </c>
      <c r="L69" s="175">
        <f t="shared" si="51"/>
        <v>0</v>
      </c>
      <c r="M69" s="175">
        <f t="shared" si="51"/>
        <v>0</v>
      </c>
      <c r="N69" s="175">
        <f t="shared" si="51"/>
        <v>0</v>
      </c>
      <c r="O69" s="175">
        <f t="shared" si="51"/>
        <v>0</v>
      </c>
      <c r="P69" s="175">
        <f t="shared" si="51"/>
        <v>0</v>
      </c>
      <c r="Q69" s="175">
        <f t="shared" si="51"/>
        <v>0</v>
      </c>
      <c r="R69" s="176">
        <f t="shared" ref="R69:U72" si="53">+B69+F69+J69+N69</f>
        <v>300000000</v>
      </c>
      <c r="S69" s="176">
        <f t="shared" si="53"/>
        <v>217135646</v>
      </c>
      <c r="T69" s="176">
        <f t="shared" si="53"/>
        <v>62257113</v>
      </c>
      <c r="U69" s="179">
        <f t="shared" si="53"/>
        <v>49924433</v>
      </c>
      <c r="V69" s="135"/>
      <c r="W69" s="136">
        <f>R69</f>
        <v>300000000</v>
      </c>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row>
    <row r="70" spans="1:45" ht="16.5" thickTop="1" thickBot="1" x14ac:dyDescent="0.3">
      <c r="A70" s="182" t="s">
        <v>739</v>
      </c>
      <c r="B70" s="147">
        <f>+B71</f>
        <v>300000000</v>
      </c>
      <c r="C70" s="147">
        <f t="shared" si="51"/>
        <v>217135646</v>
      </c>
      <c r="D70" s="147">
        <f t="shared" si="51"/>
        <v>62257113</v>
      </c>
      <c r="E70" s="147">
        <f>+E71</f>
        <v>49924433</v>
      </c>
      <c r="F70" s="147">
        <f t="shared" si="51"/>
        <v>0</v>
      </c>
      <c r="G70" s="147">
        <f t="shared" si="51"/>
        <v>0</v>
      </c>
      <c r="H70" s="147">
        <f t="shared" si="51"/>
        <v>0</v>
      </c>
      <c r="I70" s="147">
        <f t="shared" si="51"/>
        <v>0</v>
      </c>
      <c r="J70" s="147">
        <f t="shared" si="51"/>
        <v>0</v>
      </c>
      <c r="K70" s="147">
        <f t="shared" si="51"/>
        <v>0</v>
      </c>
      <c r="L70" s="147">
        <f t="shared" si="51"/>
        <v>0</v>
      </c>
      <c r="M70" s="147">
        <f t="shared" si="51"/>
        <v>0</v>
      </c>
      <c r="N70" s="147">
        <f t="shared" si="51"/>
        <v>0</v>
      </c>
      <c r="O70" s="147">
        <f t="shared" si="51"/>
        <v>0</v>
      </c>
      <c r="P70" s="147">
        <f t="shared" si="51"/>
        <v>0</v>
      </c>
      <c r="Q70" s="147">
        <f t="shared" si="51"/>
        <v>0</v>
      </c>
      <c r="R70" s="150">
        <f t="shared" si="53"/>
        <v>300000000</v>
      </c>
      <c r="S70" s="150">
        <f t="shared" si="53"/>
        <v>217135646</v>
      </c>
      <c r="T70" s="150">
        <f t="shared" si="53"/>
        <v>62257113</v>
      </c>
      <c r="U70" s="144">
        <f t="shared" si="53"/>
        <v>49924433</v>
      </c>
      <c r="V70" s="135"/>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row>
    <row r="71" spans="1:45" ht="16.5" thickTop="1" thickBot="1" x14ac:dyDescent="0.3">
      <c r="A71" s="182" t="s">
        <v>61</v>
      </c>
      <c r="B71" s="147">
        <v>300000000</v>
      </c>
      <c r="C71" s="147">
        <v>217135646</v>
      </c>
      <c r="D71" s="147">
        <v>62257113</v>
      </c>
      <c r="E71" s="147">
        <v>49924433</v>
      </c>
      <c r="F71" s="147"/>
      <c r="G71" s="147"/>
      <c r="H71" s="147"/>
      <c r="I71" s="147"/>
      <c r="J71" s="147"/>
      <c r="K71" s="147"/>
      <c r="L71" s="147"/>
      <c r="M71" s="147"/>
      <c r="N71" s="147"/>
      <c r="O71" s="147"/>
      <c r="P71" s="147"/>
      <c r="Q71" s="147"/>
      <c r="R71" s="150">
        <f t="shared" si="53"/>
        <v>300000000</v>
      </c>
      <c r="S71" s="150">
        <f t="shared" si="53"/>
        <v>217135646</v>
      </c>
      <c r="T71" s="150">
        <f t="shared" si="53"/>
        <v>62257113</v>
      </c>
      <c r="U71" s="144">
        <f t="shared" si="53"/>
        <v>49924433</v>
      </c>
      <c r="V71" s="135"/>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row>
    <row r="72" spans="1:45" ht="27" thickTop="1" thickBot="1" x14ac:dyDescent="0.3">
      <c r="A72" s="181" t="s">
        <v>774</v>
      </c>
      <c r="B72" s="147">
        <f>+B73</f>
        <v>2200400677</v>
      </c>
      <c r="C72" s="147">
        <f t="shared" ref="C72:Q74" si="54">+C73</f>
        <v>2149926187</v>
      </c>
      <c r="D72" s="147">
        <f t="shared" si="54"/>
        <v>14809000</v>
      </c>
      <c r="E72" s="147">
        <f t="shared" si="54"/>
        <v>14809000</v>
      </c>
      <c r="F72" s="175">
        <f t="shared" si="54"/>
        <v>0</v>
      </c>
      <c r="G72" s="175">
        <f t="shared" si="54"/>
        <v>0</v>
      </c>
      <c r="H72" s="175">
        <f t="shared" si="54"/>
        <v>0</v>
      </c>
      <c r="I72" s="175">
        <f t="shared" si="54"/>
        <v>0</v>
      </c>
      <c r="J72" s="175">
        <f t="shared" si="54"/>
        <v>0</v>
      </c>
      <c r="K72" s="175">
        <f t="shared" si="54"/>
        <v>0</v>
      </c>
      <c r="L72" s="175">
        <f t="shared" si="54"/>
        <v>0</v>
      </c>
      <c r="M72" s="175">
        <f t="shared" si="54"/>
        <v>0</v>
      </c>
      <c r="N72" s="175">
        <f t="shared" si="54"/>
        <v>0</v>
      </c>
      <c r="O72" s="175">
        <f t="shared" si="54"/>
        <v>0</v>
      </c>
      <c r="P72" s="175">
        <f t="shared" si="54"/>
        <v>0</v>
      </c>
      <c r="Q72" s="175">
        <f t="shared" si="54"/>
        <v>0</v>
      </c>
      <c r="R72" s="176">
        <f t="shared" si="19"/>
        <v>2200400677</v>
      </c>
      <c r="S72" s="176">
        <f t="shared" si="53"/>
        <v>2149926187</v>
      </c>
      <c r="T72" s="176">
        <f t="shared" si="53"/>
        <v>14809000</v>
      </c>
      <c r="U72" s="176">
        <f t="shared" si="53"/>
        <v>14809000</v>
      </c>
      <c r="V72" s="135"/>
      <c r="W72" s="136">
        <f>R72</f>
        <v>2200400677</v>
      </c>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row>
    <row r="73" spans="1:45" ht="16.5" thickTop="1" thickBot="1" x14ac:dyDescent="0.3">
      <c r="A73" s="24" t="s">
        <v>738</v>
      </c>
      <c r="B73" s="147">
        <f>+B74</f>
        <v>2200400677</v>
      </c>
      <c r="C73" s="147">
        <f>+C74</f>
        <v>2149926187</v>
      </c>
      <c r="D73" s="147">
        <f>+D74</f>
        <v>14809000</v>
      </c>
      <c r="E73" s="147">
        <f>+E74</f>
        <v>14809000</v>
      </c>
      <c r="F73" s="175">
        <f t="shared" si="54"/>
        <v>0</v>
      </c>
      <c r="G73" s="175">
        <f t="shared" si="54"/>
        <v>0</v>
      </c>
      <c r="H73" s="175">
        <f t="shared" si="54"/>
        <v>0</v>
      </c>
      <c r="I73" s="175">
        <f t="shared" si="54"/>
        <v>0</v>
      </c>
      <c r="J73" s="175">
        <f t="shared" si="54"/>
        <v>0</v>
      </c>
      <c r="K73" s="175">
        <f t="shared" si="54"/>
        <v>0</v>
      </c>
      <c r="L73" s="175">
        <f t="shared" si="54"/>
        <v>0</v>
      </c>
      <c r="M73" s="175">
        <f t="shared" si="54"/>
        <v>0</v>
      </c>
      <c r="N73" s="175">
        <f t="shared" si="54"/>
        <v>0</v>
      </c>
      <c r="O73" s="175">
        <f t="shared" si="54"/>
        <v>0</v>
      </c>
      <c r="P73" s="175">
        <f t="shared" si="54"/>
        <v>0</v>
      </c>
      <c r="Q73" s="175">
        <f t="shared" si="54"/>
        <v>0</v>
      </c>
      <c r="R73" s="176">
        <f t="shared" si="19"/>
        <v>2200400677</v>
      </c>
      <c r="S73" s="176">
        <f t="shared" si="19"/>
        <v>2149926187</v>
      </c>
      <c r="T73" s="176">
        <f t="shared" si="19"/>
        <v>14809000</v>
      </c>
      <c r="U73" s="179">
        <f t="shared" si="19"/>
        <v>14809000</v>
      </c>
      <c r="V73" s="135"/>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row>
    <row r="74" spans="1:45" ht="16.5" thickTop="1" thickBot="1" x14ac:dyDescent="0.3">
      <c r="A74" s="182" t="s">
        <v>739</v>
      </c>
      <c r="B74" s="147">
        <f>+B75</f>
        <v>2200400677</v>
      </c>
      <c r="C74" s="147">
        <f>+C75</f>
        <v>2149926187</v>
      </c>
      <c r="D74" s="147">
        <f>+D75</f>
        <v>14809000</v>
      </c>
      <c r="E74" s="147">
        <f t="shared" si="54"/>
        <v>14809000</v>
      </c>
      <c r="F74" s="147">
        <f t="shared" si="54"/>
        <v>0</v>
      </c>
      <c r="G74" s="147">
        <f t="shared" si="54"/>
        <v>0</v>
      </c>
      <c r="H74" s="147">
        <f t="shared" si="54"/>
        <v>0</v>
      </c>
      <c r="I74" s="147">
        <f t="shared" si="54"/>
        <v>0</v>
      </c>
      <c r="J74" s="147">
        <f t="shared" si="54"/>
        <v>0</v>
      </c>
      <c r="K74" s="147">
        <f t="shared" si="54"/>
        <v>0</v>
      </c>
      <c r="L74" s="147">
        <f t="shared" si="54"/>
        <v>0</v>
      </c>
      <c r="M74" s="147">
        <f t="shared" si="54"/>
        <v>0</v>
      </c>
      <c r="N74" s="147">
        <f t="shared" si="54"/>
        <v>0</v>
      </c>
      <c r="O74" s="147">
        <f t="shared" si="54"/>
        <v>0</v>
      </c>
      <c r="P74" s="147">
        <f t="shared" si="54"/>
        <v>0</v>
      </c>
      <c r="Q74" s="147">
        <f t="shared" si="54"/>
        <v>0</v>
      </c>
      <c r="R74" s="150">
        <f t="shared" si="19"/>
        <v>2200400677</v>
      </c>
      <c r="S74" s="150">
        <f t="shared" si="19"/>
        <v>2149926187</v>
      </c>
      <c r="T74" s="150">
        <f t="shared" si="19"/>
        <v>14809000</v>
      </c>
      <c r="U74" s="144">
        <f t="shared" si="19"/>
        <v>14809000</v>
      </c>
      <c r="V74" s="135"/>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row>
    <row r="75" spans="1:45" ht="16.5" thickTop="1" thickBot="1" x14ac:dyDescent="0.3">
      <c r="A75" s="182" t="s">
        <v>61</v>
      </c>
      <c r="B75" s="147">
        <v>2200400677</v>
      </c>
      <c r="C75" s="147">
        <v>2149926187</v>
      </c>
      <c r="D75" s="147">
        <v>14809000</v>
      </c>
      <c r="E75" s="147">
        <v>14809000</v>
      </c>
      <c r="F75" s="147"/>
      <c r="G75" s="147"/>
      <c r="H75" s="147"/>
      <c r="I75" s="147"/>
      <c r="J75" s="147"/>
      <c r="K75" s="147"/>
      <c r="L75" s="147"/>
      <c r="M75" s="147"/>
      <c r="N75" s="147"/>
      <c r="O75" s="147"/>
      <c r="P75" s="147"/>
      <c r="Q75" s="147"/>
      <c r="R75" s="150">
        <f t="shared" si="19"/>
        <v>2200400677</v>
      </c>
      <c r="S75" s="150">
        <f t="shared" si="19"/>
        <v>2149926187</v>
      </c>
      <c r="T75" s="150">
        <f t="shared" si="19"/>
        <v>14809000</v>
      </c>
      <c r="U75" s="144">
        <f t="shared" si="19"/>
        <v>14809000</v>
      </c>
      <c r="V75" s="135"/>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row>
    <row r="76" spans="1:45" ht="39.75" thickTop="1" thickBot="1" x14ac:dyDescent="0.3">
      <c r="A76" s="181" t="s">
        <v>775</v>
      </c>
      <c r="B76" s="147">
        <f>+B77</f>
        <v>0</v>
      </c>
      <c r="C76" s="147">
        <f t="shared" ref="C76:Q78" si="55">+C77</f>
        <v>0</v>
      </c>
      <c r="D76" s="147">
        <f t="shared" si="55"/>
        <v>0</v>
      </c>
      <c r="E76" s="147">
        <f t="shared" si="55"/>
        <v>0</v>
      </c>
      <c r="F76" s="147">
        <f t="shared" si="55"/>
        <v>0</v>
      </c>
      <c r="G76" s="147">
        <f t="shared" si="55"/>
        <v>0</v>
      </c>
      <c r="H76" s="147">
        <f t="shared" si="55"/>
        <v>0</v>
      </c>
      <c r="I76" s="147">
        <f t="shared" si="55"/>
        <v>0</v>
      </c>
      <c r="J76" s="147">
        <f t="shared" si="55"/>
        <v>0</v>
      </c>
      <c r="K76" s="147">
        <f t="shared" si="55"/>
        <v>0</v>
      </c>
      <c r="L76" s="147">
        <f t="shared" si="55"/>
        <v>0</v>
      </c>
      <c r="M76" s="147">
        <f t="shared" si="55"/>
        <v>0</v>
      </c>
      <c r="N76" s="147">
        <f t="shared" si="55"/>
        <v>1709455689</v>
      </c>
      <c r="O76" s="147">
        <f t="shared" si="55"/>
        <v>0</v>
      </c>
      <c r="P76" s="147">
        <f t="shared" si="55"/>
        <v>0</v>
      </c>
      <c r="Q76" s="147">
        <f t="shared" si="55"/>
        <v>0</v>
      </c>
      <c r="R76" s="150"/>
      <c r="S76" s="150"/>
      <c r="T76" s="150"/>
      <c r="U76" s="144"/>
      <c r="V76" s="135"/>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row>
    <row r="77" spans="1:45" ht="16.5" thickTop="1" thickBot="1" x14ac:dyDescent="0.3">
      <c r="A77" s="24" t="s">
        <v>738</v>
      </c>
      <c r="B77" s="147">
        <f>+B78</f>
        <v>0</v>
      </c>
      <c r="C77" s="147">
        <f t="shared" si="55"/>
        <v>0</v>
      </c>
      <c r="D77" s="147">
        <f t="shared" si="55"/>
        <v>0</v>
      </c>
      <c r="E77" s="147">
        <f t="shared" si="55"/>
        <v>0</v>
      </c>
      <c r="F77" s="147">
        <f t="shared" si="55"/>
        <v>0</v>
      </c>
      <c r="G77" s="147">
        <f t="shared" si="55"/>
        <v>0</v>
      </c>
      <c r="H77" s="147">
        <f t="shared" si="55"/>
        <v>0</v>
      </c>
      <c r="I77" s="147">
        <f t="shared" si="55"/>
        <v>0</v>
      </c>
      <c r="J77" s="147">
        <f t="shared" si="55"/>
        <v>0</v>
      </c>
      <c r="K77" s="147">
        <f t="shared" si="55"/>
        <v>0</v>
      </c>
      <c r="L77" s="147">
        <f t="shared" si="55"/>
        <v>0</v>
      </c>
      <c r="M77" s="147">
        <f t="shared" si="55"/>
        <v>0</v>
      </c>
      <c r="N77" s="147">
        <f t="shared" si="55"/>
        <v>1709455689</v>
      </c>
      <c r="O77" s="147">
        <f t="shared" si="55"/>
        <v>0</v>
      </c>
      <c r="P77" s="147">
        <f t="shared" si="55"/>
        <v>0</v>
      </c>
      <c r="Q77" s="147">
        <f t="shared" si="55"/>
        <v>0</v>
      </c>
      <c r="R77" s="150"/>
      <c r="S77" s="150"/>
      <c r="T77" s="150"/>
      <c r="U77" s="144"/>
      <c r="V77" s="135"/>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row>
    <row r="78" spans="1:45" ht="16.5" thickTop="1" thickBot="1" x14ac:dyDescent="0.3">
      <c r="A78" s="182" t="s">
        <v>739</v>
      </c>
      <c r="B78" s="147">
        <f>+B79</f>
        <v>0</v>
      </c>
      <c r="C78" s="147">
        <f t="shared" si="55"/>
        <v>0</v>
      </c>
      <c r="D78" s="147">
        <f t="shared" si="55"/>
        <v>0</v>
      </c>
      <c r="E78" s="147">
        <f t="shared" si="55"/>
        <v>0</v>
      </c>
      <c r="F78" s="147">
        <f t="shared" si="55"/>
        <v>0</v>
      </c>
      <c r="G78" s="147">
        <f t="shared" si="55"/>
        <v>0</v>
      </c>
      <c r="H78" s="147">
        <f t="shared" si="55"/>
        <v>0</v>
      </c>
      <c r="I78" s="147">
        <f t="shared" si="55"/>
        <v>0</v>
      </c>
      <c r="J78" s="147">
        <f t="shared" si="55"/>
        <v>0</v>
      </c>
      <c r="K78" s="147">
        <f t="shared" si="55"/>
        <v>0</v>
      </c>
      <c r="L78" s="147">
        <f t="shared" si="55"/>
        <v>0</v>
      </c>
      <c r="M78" s="147">
        <f t="shared" si="55"/>
        <v>0</v>
      </c>
      <c r="N78" s="147">
        <f t="shared" si="55"/>
        <v>1709455689</v>
      </c>
      <c r="O78" s="147">
        <f t="shared" si="55"/>
        <v>0</v>
      </c>
      <c r="P78" s="147">
        <f t="shared" si="55"/>
        <v>0</v>
      </c>
      <c r="Q78" s="147">
        <f t="shared" si="55"/>
        <v>0</v>
      </c>
      <c r="R78" s="150"/>
      <c r="S78" s="150"/>
      <c r="T78" s="150"/>
      <c r="U78" s="144"/>
      <c r="V78" s="135"/>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row>
    <row r="79" spans="1:45" ht="16.5" thickTop="1" thickBot="1" x14ac:dyDescent="0.3">
      <c r="A79" s="182" t="s">
        <v>61</v>
      </c>
      <c r="B79" s="147"/>
      <c r="C79" s="147"/>
      <c r="D79" s="147"/>
      <c r="E79" s="147"/>
      <c r="F79" s="147"/>
      <c r="G79" s="147"/>
      <c r="H79" s="147"/>
      <c r="I79" s="147"/>
      <c r="J79" s="147"/>
      <c r="K79" s="147"/>
      <c r="L79" s="147"/>
      <c r="M79" s="147"/>
      <c r="N79" s="147">
        <v>1709455689</v>
      </c>
      <c r="O79" s="147">
        <v>0</v>
      </c>
      <c r="P79" s="147"/>
      <c r="Q79" s="147">
        <v>0</v>
      </c>
      <c r="R79" s="150"/>
      <c r="S79" s="150"/>
      <c r="T79" s="150"/>
      <c r="U79" s="144"/>
      <c r="V79" s="135"/>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row>
    <row r="80" spans="1:45" ht="27" thickTop="1" thickBot="1" x14ac:dyDescent="0.3">
      <c r="A80" s="173" t="s">
        <v>776</v>
      </c>
      <c r="B80" s="183">
        <f>+B81+B85+B89</f>
        <v>1200000000</v>
      </c>
      <c r="C80" s="183">
        <f t="shared" ref="C80:U80" si="56">+C81+C85+C89</f>
        <v>611489500</v>
      </c>
      <c r="D80" s="183">
        <f t="shared" si="56"/>
        <v>40958846</v>
      </c>
      <c r="E80" s="183">
        <f t="shared" si="56"/>
        <v>37777846</v>
      </c>
      <c r="F80" s="184">
        <f>+F81+F85+F89</f>
        <v>0</v>
      </c>
      <c r="G80" s="184">
        <f>+G81+G85+G89</f>
        <v>0</v>
      </c>
      <c r="H80" s="184">
        <f>+H81+H85+H89</f>
        <v>0</v>
      </c>
      <c r="I80" s="184">
        <f>+I81+I85+I89</f>
        <v>0</v>
      </c>
      <c r="J80" s="184">
        <f t="shared" si="56"/>
        <v>0</v>
      </c>
      <c r="K80" s="184">
        <f t="shared" si="56"/>
        <v>0</v>
      </c>
      <c r="L80" s="184">
        <f t="shared" si="56"/>
        <v>0</v>
      </c>
      <c r="M80" s="184">
        <f t="shared" si="56"/>
        <v>0</v>
      </c>
      <c r="N80" s="185">
        <f t="shared" si="56"/>
        <v>0</v>
      </c>
      <c r="O80" s="184">
        <f t="shared" si="56"/>
        <v>0</v>
      </c>
      <c r="P80" s="184">
        <f t="shared" si="56"/>
        <v>0</v>
      </c>
      <c r="Q80" s="184">
        <f t="shared" si="56"/>
        <v>0</v>
      </c>
      <c r="R80" s="186">
        <f t="shared" si="56"/>
        <v>1200000000</v>
      </c>
      <c r="S80" s="186">
        <f t="shared" si="56"/>
        <v>611489500</v>
      </c>
      <c r="T80" s="186">
        <f t="shared" si="56"/>
        <v>40958846</v>
      </c>
      <c r="U80" s="186">
        <f t="shared" si="56"/>
        <v>37777846</v>
      </c>
      <c r="V80" s="135"/>
      <c r="W80" s="187"/>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row>
    <row r="81" spans="1:45" ht="27" thickTop="1" thickBot="1" x14ac:dyDescent="0.3">
      <c r="A81" s="181" t="s">
        <v>777</v>
      </c>
      <c r="B81" s="147">
        <f>+B82</f>
        <v>200000000</v>
      </c>
      <c r="C81" s="147">
        <f t="shared" ref="C81:Q83" si="57">+C82</f>
        <v>68760500</v>
      </c>
      <c r="D81" s="147">
        <f t="shared" si="57"/>
        <v>3760500</v>
      </c>
      <c r="E81" s="147">
        <f t="shared" si="57"/>
        <v>3760500</v>
      </c>
      <c r="F81" s="175">
        <f t="shared" si="57"/>
        <v>0</v>
      </c>
      <c r="G81" s="175">
        <f t="shared" si="57"/>
        <v>0</v>
      </c>
      <c r="H81" s="175">
        <f t="shared" si="57"/>
        <v>0</v>
      </c>
      <c r="I81" s="175">
        <f t="shared" si="57"/>
        <v>0</v>
      </c>
      <c r="J81" s="175">
        <f t="shared" si="57"/>
        <v>0</v>
      </c>
      <c r="K81" s="175">
        <f t="shared" si="57"/>
        <v>0</v>
      </c>
      <c r="L81" s="175">
        <f t="shared" si="57"/>
        <v>0</v>
      </c>
      <c r="M81" s="175">
        <f t="shared" si="57"/>
        <v>0</v>
      </c>
      <c r="N81" s="175">
        <f t="shared" si="57"/>
        <v>0</v>
      </c>
      <c r="O81" s="175">
        <f t="shared" si="57"/>
        <v>0</v>
      </c>
      <c r="P81" s="175">
        <f t="shared" si="57"/>
        <v>0</v>
      </c>
      <c r="Q81" s="175">
        <f t="shared" si="57"/>
        <v>0</v>
      </c>
      <c r="R81" s="176">
        <f t="shared" si="19"/>
        <v>200000000</v>
      </c>
      <c r="S81" s="176">
        <f t="shared" si="19"/>
        <v>68760500</v>
      </c>
      <c r="T81" s="176">
        <f t="shared" si="19"/>
        <v>3760500</v>
      </c>
      <c r="U81" s="176">
        <f t="shared" si="19"/>
        <v>3760500</v>
      </c>
      <c r="V81" s="135"/>
      <c r="W81" s="136">
        <f>R81</f>
        <v>200000000</v>
      </c>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row>
    <row r="82" spans="1:45" ht="16.5" thickTop="1" thickBot="1" x14ac:dyDescent="0.3">
      <c r="A82" s="24" t="s">
        <v>738</v>
      </c>
      <c r="B82" s="147">
        <f>+B83</f>
        <v>200000000</v>
      </c>
      <c r="C82" s="147">
        <f t="shared" si="57"/>
        <v>68760500</v>
      </c>
      <c r="D82" s="147">
        <f t="shared" si="57"/>
        <v>3760500</v>
      </c>
      <c r="E82" s="147">
        <f t="shared" si="57"/>
        <v>3760500</v>
      </c>
      <c r="F82" s="175">
        <f t="shared" si="57"/>
        <v>0</v>
      </c>
      <c r="G82" s="175">
        <f t="shared" si="57"/>
        <v>0</v>
      </c>
      <c r="H82" s="175">
        <f t="shared" si="57"/>
        <v>0</v>
      </c>
      <c r="I82" s="175">
        <f t="shared" si="57"/>
        <v>0</v>
      </c>
      <c r="J82" s="175">
        <f t="shared" si="57"/>
        <v>0</v>
      </c>
      <c r="K82" s="175">
        <f t="shared" si="57"/>
        <v>0</v>
      </c>
      <c r="L82" s="175">
        <f t="shared" si="57"/>
        <v>0</v>
      </c>
      <c r="M82" s="175">
        <f t="shared" si="57"/>
        <v>0</v>
      </c>
      <c r="N82" s="175">
        <f t="shared" si="57"/>
        <v>0</v>
      </c>
      <c r="O82" s="175">
        <f t="shared" si="57"/>
        <v>0</v>
      </c>
      <c r="P82" s="175">
        <f t="shared" si="57"/>
        <v>0</v>
      </c>
      <c r="Q82" s="175">
        <f t="shared" si="57"/>
        <v>0</v>
      </c>
      <c r="R82" s="176">
        <f t="shared" si="19"/>
        <v>200000000</v>
      </c>
      <c r="S82" s="176">
        <f t="shared" si="19"/>
        <v>68760500</v>
      </c>
      <c r="T82" s="176">
        <f t="shared" si="19"/>
        <v>3760500</v>
      </c>
      <c r="U82" s="179">
        <f t="shared" si="19"/>
        <v>3760500</v>
      </c>
      <c r="V82" s="135"/>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row>
    <row r="83" spans="1:45" ht="16.5" thickTop="1" thickBot="1" x14ac:dyDescent="0.3">
      <c r="A83" s="182" t="s">
        <v>739</v>
      </c>
      <c r="B83" s="147">
        <f>+B84</f>
        <v>200000000</v>
      </c>
      <c r="C83" s="147">
        <f t="shared" si="57"/>
        <v>68760500</v>
      </c>
      <c r="D83" s="147">
        <f t="shared" si="57"/>
        <v>3760500</v>
      </c>
      <c r="E83" s="147">
        <f t="shared" si="57"/>
        <v>3760500</v>
      </c>
      <c r="F83" s="147">
        <f t="shared" si="57"/>
        <v>0</v>
      </c>
      <c r="G83" s="147">
        <f t="shared" si="57"/>
        <v>0</v>
      </c>
      <c r="H83" s="147">
        <f t="shared" si="57"/>
        <v>0</v>
      </c>
      <c r="I83" s="147">
        <f t="shared" si="57"/>
        <v>0</v>
      </c>
      <c r="J83" s="147">
        <f t="shared" si="57"/>
        <v>0</v>
      </c>
      <c r="K83" s="147">
        <f t="shared" si="57"/>
        <v>0</v>
      </c>
      <c r="L83" s="147">
        <f t="shared" si="57"/>
        <v>0</v>
      </c>
      <c r="M83" s="147">
        <f t="shared" si="57"/>
        <v>0</v>
      </c>
      <c r="N83" s="169">
        <v>0</v>
      </c>
      <c r="O83" s="169">
        <v>0</v>
      </c>
      <c r="P83" s="169">
        <v>0</v>
      </c>
      <c r="Q83" s="169">
        <v>0</v>
      </c>
      <c r="R83" s="150">
        <f t="shared" si="19"/>
        <v>200000000</v>
      </c>
      <c r="S83" s="150">
        <f t="shared" si="19"/>
        <v>68760500</v>
      </c>
      <c r="T83" s="150">
        <f t="shared" si="19"/>
        <v>3760500</v>
      </c>
      <c r="U83" s="144">
        <f t="shared" si="19"/>
        <v>3760500</v>
      </c>
      <c r="V83" s="135"/>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row>
    <row r="84" spans="1:45" ht="16.5" thickTop="1" thickBot="1" x14ac:dyDescent="0.3">
      <c r="A84" s="182" t="s">
        <v>61</v>
      </c>
      <c r="B84" s="147">
        <v>200000000</v>
      </c>
      <c r="C84" s="147">
        <v>68760500</v>
      </c>
      <c r="D84" s="147">
        <v>3760500</v>
      </c>
      <c r="E84" s="147">
        <v>3760500</v>
      </c>
      <c r="F84" s="147"/>
      <c r="G84" s="147"/>
      <c r="H84" s="147"/>
      <c r="I84" s="147"/>
      <c r="J84" s="147"/>
      <c r="K84" s="147"/>
      <c r="L84" s="147"/>
      <c r="M84" s="147"/>
      <c r="N84" s="169">
        <v>0</v>
      </c>
      <c r="O84" s="169">
        <v>0</v>
      </c>
      <c r="P84" s="169">
        <v>0</v>
      </c>
      <c r="Q84" s="169">
        <v>0</v>
      </c>
      <c r="R84" s="150">
        <f t="shared" ref="R84:U84" si="58">+B84+F84+J84+N84</f>
        <v>200000000</v>
      </c>
      <c r="S84" s="150">
        <f t="shared" si="58"/>
        <v>68760500</v>
      </c>
      <c r="T84" s="150">
        <f t="shared" si="58"/>
        <v>3760500</v>
      </c>
      <c r="U84" s="144">
        <f t="shared" si="58"/>
        <v>3760500</v>
      </c>
      <c r="V84" s="135"/>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row>
    <row r="85" spans="1:45" ht="27" thickTop="1" thickBot="1" x14ac:dyDescent="0.3">
      <c r="A85" s="181" t="s">
        <v>778</v>
      </c>
      <c r="B85" s="147">
        <f>+B86</f>
        <v>100000000</v>
      </c>
      <c r="C85" s="147">
        <f t="shared" ref="C85:Q87" si="59">+C86</f>
        <v>36000000</v>
      </c>
      <c r="D85" s="147">
        <f t="shared" si="59"/>
        <v>0</v>
      </c>
      <c r="E85" s="147">
        <f t="shared" si="59"/>
        <v>0</v>
      </c>
      <c r="F85" s="147">
        <f t="shared" si="59"/>
        <v>0</v>
      </c>
      <c r="G85" s="147">
        <f t="shared" si="59"/>
        <v>0</v>
      </c>
      <c r="H85" s="147">
        <f t="shared" si="59"/>
        <v>0</v>
      </c>
      <c r="I85" s="147">
        <f t="shared" si="59"/>
        <v>0</v>
      </c>
      <c r="J85" s="147">
        <f t="shared" si="59"/>
        <v>0</v>
      </c>
      <c r="K85" s="147">
        <f t="shared" si="59"/>
        <v>0</v>
      </c>
      <c r="L85" s="147">
        <f t="shared" si="59"/>
        <v>0</v>
      </c>
      <c r="M85" s="147">
        <f t="shared" si="59"/>
        <v>0</v>
      </c>
      <c r="N85" s="147">
        <f t="shared" si="59"/>
        <v>0</v>
      </c>
      <c r="O85" s="147">
        <f t="shared" si="59"/>
        <v>0</v>
      </c>
      <c r="P85" s="147">
        <f t="shared" si="59"/>
        <v>0</v>
      </c>
      <c r="Q85" s="147">
        <f t="shared" si="59"/>
        <v>0</v>
      </c>
      <c r="R85" s="150">
        <f>B85+F85+J85+N85</f>
        <v>100000000</v>
      </c>
      <c r="S85" s="150">
        <f t="shared" ref="S85:U85" si="60">C85+G85+K85+O85</f>
        <v>36000000</v>
      </c>
      <c r="T85" s="150">
        <f t="shared" si="60"/>
        <v>0</v>
      </c>
      <c r="U85" s="150">
        <f t="shared" si="60"/>
        <v>0</v>
      </c>
      <c r="V85" s="135"/>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row>
    <row r="86" spans="1:45" ht="16.5" thickTop="1" thickBot="1" x14ac:dyDescent="0.3">
      <c r="A86" s="24" t="s">
        <v>738</v>
      </c>
      <c r="B86" s="147">
        <f>+B87</f>
        <v>100000000</v>
      </c>
      <c r="C86" s="147">
        <f t="shared" si="59"/>
        <v>36000000</v>
      </c>
      <c r="D86" s="147">
        <f t="shared" si="59"/>
        <v>0</v>
      </c>
      <c r="E86" s="147">
        <f t="shared" si="59"/>
        <v>0</v>
      </c>
      <c r="F86" s="175">
        <f t="shared" si="59"/>
        <v>0</v>
      </c>
      <c r="G86" s="175">
        <f t="shared" si="59"/>
        <v>0</v>
      </c>
      <c r="H86" s="175">
        <f t="shared" si="59"/>
        <v>0</v>
      </c>
      <c r="I86" s="175">
        <f t="shared" si="59"/>
        <v>0</v>
      </c>
      <c r="J86" s="175">
        <f t="shared" si="59"/>
        <v>0</v>
      </c>
      <c r="K86" s="175">
        <f t="shared" si="59"/>
        <v>0</v>
      </c>
      <c r="L86" s="175">
        <f t="shared" si="59"/>
        <v>0</v>
      </c>
      <c r="M86" s="175">
        <f t="shared" si="59"/>
        <v>0</v>
      </c>
      <c r="N86" s="175">
        <f t="shared" si="59"/>
        <v>0</v>
      </c>
      <c r="O86" s="175">
        <f t="shared" si="59"/>
        <v>0</v>
      </c>
      <c r="P86" s="175">
        <f t="shared" si="59"/>
        <v>0</v>
      </c>
      <c r="Q86" s="175">
        <f t="shared" si="59"/>
        <v>0</v>
      </c>
      <c r="R86" s="176">
        <f t="shared" ref="R86:U88" si="61">+B86+F86+J86+N86</f>
        <v>100000000</v>
      </c>
      <c r="S86" s="176">
        <f t="shared" si="61"/>
        <v>36000000</v>
      </c>
      <c r="T86" s="176">
        <f t="shared" si="61"/>
        <v>0</v>
      </c>
      <c r="U86" s="179">
        <f t="shared" si="61"/>
        <v>0</v>
      </c>
      <c r="V86" s="135"/>
      <c r="W86" s="136">
        <f>R86</f>
        <v>100000000</v>
      </c>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row>
    <row r="87" spans="1:45" ht="16.5" thickTop="1" thickBot="1" x14ac:dyDescent="0.3">
      <c r="A87" s="182" t="s">
        <v>739</v>
      </c>
      <c r="B87" s="147">
        <f>+B88</f>
        <v>100000000</v>
      </c>
      <c r="C87" s="147">
        <f t="shared" si="59"/>
        <v>36000000</v>
      </c>
      <c r="D87" s="147">
        <f t="shared" si="59"/>
        <v>0</v>
      </c>
      <c r="E87" s="147">
        <f t="shared" si="59"/>
        <v>0</v>
      </c>
      <c r="F87" s="147">
        <f t="shared" si="59"/>
        <v>0</v>
      </c>
      <c r="G87" s="147">
        <f t="shared" si="59"/>
        <v>0</v>
      </c>
      <c r="H87" s="147">
        <f t="shared" si="59"/>
        <v>0</v>
      </c>
      <c r="I87" s="147">
        <f t="shared" si="59"/>
        <v>0</v>
      </c>
      <c r="J87" s="147">
        <f t="shared" si="59"/>
        <v>0</v>
      </c>
      <c r="K87" s="147">
        <f t="shared" si="59"/>
        <v>0</v>
      </c>
      <c r="L87" s="147">
        <f t="shared" si="59"/>
        <v>0</v>
      </c>
      <c r="M87" s="147">
        <f t="shared" si="59"/>
        <v>0</v>
      </c>
      <c r="N87" s="147">
        <f t="shared" si="59"/>
        <v>0</v>
      </c>
      <c r="O87" s="147">
        <f t="shared" si="59"/>
        <v>0</v>
      </c>
      <c r="P87" s="147">
        <f t="shared" si="59"/>
        <v>0</v>
      </c>
      <c r="Q87" s="147">
        <f t="shared" si="59"/>
        <v>0</v>
      </c>
      <c r="R87" s="150">
        <f t="shared" si="61"/>
        <v>100000000</v>
      </c>
      <c r="S87" s="150">
        <f t="shared" si="61"/>
        <v>36000000</v>
      </c>
      <c r="T87" s="150">
        <f t="shared" si="61"/>
        <v>0</v>
      </c>
      <c r="U87" s="144">
        <f t="shared" si="61"/>
        <v>0</v>
      </c>
      <c r="V87" s="135"/>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row>
    <row r="88" spans="1:45" ht="16.5" thickTop="1" thickBot="1" x14ac:dyDescent="0.3">
      <c r="A88" s="182" t="s">
        <v>61</v>
      </c>
      <c r="B88" s="147">
        <v>100000000</v>
      </c>
      <c r="C88" s="147">
        <v>36000000</v>
      </c>
      <c r="D88" s="147">
        <v>0</v>
      </c>
      <c r="E88" s="147">
        <v>0</v>
      </c>
      <c r="F88" s="147"/>
      <c r="G88" s="147"/>
      <c r="H88" s="147"/>
      <c r="I88" s="147"/>
      <c r="J88" s="147"/>
      <c r="K88" s="147"/>
      <c r="L88" s="147"/>
      <c r="M88" s="147"/>
      <c r="N88" s="147"/>
      <c r="O88" s="147"/>
      <c r="P88" s="147"/>
      <c r="Q88" s="147"/>
      <c r="R88" s="150">
        <f t="shared" si="61"/>
        <v>100000000</v>
      </c>
      <c r="S88" s="150">
        <f t="shared" si="61"/>
        <v>36000000</v>
      </c>
      <c r="T88" s="150">
        <f t="shared" si="61"/>
        <v>0</v>
      </c>
      <c r="U88" s="144">
        <f t="shared" si="61"/>
        <v>0</v>
      </c>
      <c r="V88" s="135"/>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row>
    <row r="89" spans="1:45" ht="27" thickTop="1" thickBot="1" x14ac:dyDescent="0.3">
      <c r="A89" s="181" t="s">
        <v>779</v>
      </c>
      <c r="B89" s="147">
        <f>+B90</f>
        <v>900000000</v>
      </c>
      <c r="C89" s="147">
        <f t="shared" ref="C89:Q91" si="62">+C90</f>
        <v>506729000</v>
      </c>
      <c r="D89" s="147">
        <f t="shared" si="62"/>
        <v>37198346</v>
      </c>
      <c r="E89" s="147">
        <f t="shared" si="62"/>
        <v>34017346</v>
      </c>
      <c r="F89" s="147">
        <f t="shared" si="62"/>
        <v>0</v>
      </c>
      <c r="G89" s="147">
        <f t="shared" si="62"/>
        <v>0</v>
      </c>
      <c r="H89" s="147">
        <f t="shared" si="62"/>
        <v>0</v>
      </c>
      <c r="I89" s="147">
        <f t="shared" si="62"/>
        <v>0</v>
      </c>
      <c r="J89" s="147">
        <f t="shared" si="62"/>
        <v>0</v>
      </c>
      <c r="K89" s="147">
        <f t="shared" si="62"/>
        <v>0</v>
      </c>
      <c r="L89" s="147">
        <f t="shared" si="62"/>
        <v>0</v>
      </c>
      <c r="M89" s="147">
        <f t="shared" si="62"/>
        <v>0</v>
      </c>
      <c r="N89" s="147">
        <f t="shared" si="62"/>
        <v>0</v>
      </c>
      <c r="O89" s="147">
        <f t="shared" si="62"/>
        <v>0</v>
      </c>
      <c r="P89" s="147">
        <f t="shared" si="62"/>
        <v>0</v>
      </c>
      <c r="Q89" s="147">
        <f t="shared" si="62"/>
        <v>0</v>
      </c>
      <c r="R89" s="150">
        <f>B89+F89+J89+N89</f>
        <v>900000000</v>
      </c>
      <c r="S89" s="150">
        <f t="shared" ref="S89:U89" si="63">C89+G89+K89+O89</f>
        <v>506729000</v>
      </c>
      <c r="T89" s="150">
        <f t="shared" si="63"/>
        <v>37198346</v>
      </c>
      <c r="U89" s="150">
        <f t="shared" si="63"/>
        <v>34017346</v>
      </c>
      <c r="V89" s="135"/>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row>
    <row r="90" spans="1:45" ht="16.5" thickTop="1" thickBot="1" x14ac:dyDescent="0.3">
      <c r="A90" s="24" t="s">
        <v>738</v>
      </c>
      <c r="B90" s="147">
        <f>+B91</f>
        <v>900000000</v>
      </c>
      <c r="C90" s="147">
        <f t="shared" si="62"/>
        <v>506729000</v>
      </c>
      <c r="D90" s="147">
        <f t="shared" si="62"/>
        <v>37198346</v>
      </c>
      <c r="E90" s="147">
        <f t="shared" si="62"/>
        <v>34017346</v>
      </c>
      <c r="F90" s="175">
        <f t="shared" si="62"/>
        <v>0</v>
      </c>
      <c r="G90" s="175">
        <f t="shared" si="62"/>
        <v>0</v>
      </c>
      <c r="H90" s="175">
        <f t="shared" si="62"/>
        <v>0</v>
      </c>
      <c r="I90" s="175">
        <f t="shared" si="62"/>
        <v>0</v>
      </c>
      <c r="J90" s="175">
        <f t="shared" si="62"/>
        <v>0</v>
      </c>
      <c r="K90" s="175">
        <f t="shared" si="62"/>
        <v>0</v>
      </c>
      <c r="L90" s="175">
        <f t="shared" si="62"/>
        <v>0</v>
      </c>
      <c r="M90" s="175">
        <f t="shared" si="62"/>
        <v>0</v>
      </c>
      <c r="N90" s="175">
        <f t="shared" si="62"/>
        <v>0</v>
      </c>
      <c r="O90" s="175">
        <f t="shared" si="62"/>
        <v>0</v>
      </c>
      <c r="P90" s="175">
        <f t="shared" si="62"/>
        <v>0</v>
      </c>
      <c r="Q90" s="175">
        <f t="shared" si="62"/>
        <v>0</v>
      </c>
      <c r="R90" s="176">
        <f t="shared" ref="R90:U92" si="64">+B90+F90+J90+N90</f>
        <v>900000000</v>
      </c>
      <c r="S90" s="176">
        <f t="shared" si="64"/>
        <v>506729000</v>
      </c>
      <c r="T90" s="176">
        <f t="shared" si="64"/>
        <v>37198346</v>
      </c>
      <c r="U90" s="179">
        <f t="shared" si="64"/>
        <v>34017346</v>
      </c>
      <c r="V90" s="135"/>
      <c r="W90" s="136">
        <f>R90</f>
        <v>900000000</v>
      </c>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row>
    <row r="91" spans="1:45" ht="16.5" thickTop="1" thickBot="1" x14ac:dyDescent="0.3">
      <c r="A91" s="182" t="s">
        <v>739</v>
      </c>
      <c r="B91" s="147">
        <f>+B92</f>
        <v>900000000</v>
      </c>
      <c r="C91" s="147">
        <f t="shared" si="62"/>
        <v>506729000</v>
      </c>
      <c r="D91" s="147">
        <f t="shared" si="62"/>
        <v>37198346</v>
      </c>
      <c r="E91" s="147">
        <f t="shared" si="62"/>
        <v>34017346</v>
      </c>
      <c r="F91" s="147">
        <v>0</v>
      </c>
      <c r="G91" s="147">
        <v>0</v>
      </c>
      <c r="H91" s="147">
        <v>0</v>
      </c>
      <c r="I91" s="147">
        <v>0</v>
      </c>
      <c r="J91" s="147">
        <f t="shared" si="62"/>
        <v>0</v>
      </c>
      <c r="K91" s="147">
        <f t="shared" si="62"/>
        <v>0</v>
      </c>
      <c r="L91" s="147">
        <f t="shared" si="62"/>
        <v>0</v>
      </c>
      <c r="M91" s="147">
        <f t="shared" si="62"/>
        <v>0</v>
      </c>
      <c r="N91" s="147">
        <f t="shared" si="62"/>
        <v>0</v>
      </c>
      <c r="O91" s="147">
        <f t="shared" si="62"/>
        <v>0</v>
      </c>
      <c r="P91" s="147">
        <f t="shared" si="62"/>
        <v>0</v>
      </c>
      <c r="Q91" s="147">
        <f t="shared" si="62"/>
        <v>0</v>
      </c>
      <c r="R91" s="150">
        <f t="shared" si="64"/>
        <v>900000000</v>
      </c>
      <c r="S91" s="150">
        <f t="shared" si="64"/>
        <v>506729000</v>
      </c>
      <c r="T91" s="150">
        <f t="shared" si="64"/>
        <v>37198346</v>
      </c>
      <c r="U91" s="144">
        <f t="shared" si="64"/>
        <v>34017346</v>
      </c>
      <c r="V91" s="135"/>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row>
    <row r="92" spans="1:45" ht="16.5" thickTop="1" thickBot="1" x14ac:dyDescent="0.3">
      <c r="A92" s="182" t="s">
        <v>61</v>
      </c>
      <c r="B92" s="147">
        <v>900000000</v>
      </c>
      <c r="C92" s="147">
        <v>506729000</v>
      </c>
      <c r="D92" s="147">
        <v>37198346</v>
      </c>
      <c r="E92" s="147">
        <v>34017346</v>
      </c>
      <c r="F92" s="147">
        <v>0</v>
      </c>
      <c r="G92" s="147">
        <v>0</v>
      </c>
      <c r="H92" s="147">
        <v>0</v>
      </c>
      <c r="I92" s="147">
        <v>0</v>
      </c>
      <c r="J92" s="147"/>
      <c r="K92" s="147"/>
      <c r="L92" s="147"/>
      <c r="M92" s="147"/>
      <c r="N92" s="147"/>
      <c r="O92" s="147"/>
      <c r="P92" s="147"/>
      <c r="Q92" s="147"/>
      <c r="R92" s="150">
        <f t="shared" si="64"/>
        <v>900000000</v>
      </c>
      <c r="S92" s="150">
        <f t="shared" si="64"/>
        <v>506729000</v>
      </c>
      <c r="T92" s="150">
        <f t="shared" si="64"/>
        <v>37198346</v>
      </c>
      <c r="U92" s="144">
        <f t="shared" si="64"/>
        <v>34017346</v>
      </c>
      <c r="V92" s="135"/>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row>
    <row r="93" spans="1:45" ht="16.5" thickTop="1" thickBot="1" x14ac:dyDescent="0.3">
      <c r="A93" s="170" t="s">
        <v>780</v>
      </c>
      <c r="B93" s="147">
        <f>+B94+B139</f>
        <v>6900000000</v>
      </c>
      <c r="C93" s="147">
        <f>+C94+C139</f>
        <v>3472345526</v>
      </c>
      <c r="D93" s="147">
        <f>+D94+D139</f>
        <v>944460079</v>
      </c>
      <c r="E93" s="147">
        <f>+E94+E139</f>
        <v>857413759</v>
      </c>
      <c r="F93" s="167">
        <f t="shared" ref="F93:Q93" si="65">+F95+F115</f>
        <v>0</v>
      </c>
      <c r="G93" s="167">
        <f t="shared" si="65"/>
        <v>0</v>
      </c>
      <c r="H93" s="167">
        <f t="shared" si="65"/>
        <v>0</v>
      </c>
      <c r="I93" s="167">
        <f t="shared" si="65"/>
        <v>0</v>
      </c>
      <c r="J93" s="167">
        <f t="shared" si="65"/>
        <v>0</v>
      </c>
      <c r="K93" s="167">
        <f t="shared" si="65"/>
        <v>0</v>
      </c>
      <c r="L93" s="167">
        <f t="shared" si="65"/>
        <v>0</v>
      </c>
      <c r="M93" s="167">
        <f t="shared" si="65"/>
        <v>0</v>
      </c>
      <c r="N93" s="167">
        <f>N94+N139</f>
        <v>26831470964</v>
      </c>
      <c r="O93" s="167">
        <f t="shared" si="65"/>
        <v>0</v>
      </c>
      <c r="P93" s="167">
        <f t="shared" si="65"/>
        <v>0</v>
      </c>
      <c r="Q93" s="167">
        <f t="shared" si="65"/>
        <v>0</v>
      </c>
      <c r="R93" s="171">
        <f>R94+R139</f>
        <v>21863796105</v>
      </c>
      <c r="S93" s="171">
        <f t="shared" ref="S93:T93" si="66">S94+S139</f>
        <v>3472345526</v>
      </c>
      <c r="T93" s="171">
        <f t="shared" si="66"/>
        <v>944460079</v>
      </c>
      <c r="U93" s="171">
        <f>U94+U139</f>
        <v>857413759</v>
      </c>
      <c r="V93" s="135"/>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row>
    <row r="94" spans="1:45" ht="27" thickTop="1" thickBot="1" x14ac:dyDescent="0.3">
      <c r="A94" s="173" t="s">
        <v>781</v>
      </c>
      <c r="B94" s="147">
        <f>+B95+B99+B103+B107+B111+B115+B119+B123+B127+B131+B135</f>
        <v>3900000000</v>
      </c>
      <c r="C94" s="147">
        <f t="shared" ref="C94:Q94" si="67">+C95+C99+C103+C107+C111+C115+C119+C123+C127+C131+C135</f>
        <v>2012233440</v>
      </c>
      <c r="D94" s="147">
        <f t="shared" si="67"/>
        <v>127317870</v>
      </c>
      <c r="E94" s="147">
        <f t="shared" si="67"/>
        <v>102456770</v>
      </c>
      <c r="F94" s="147">
        <f t="shared" si="67"/>
        <v>0</v>
      </c>
      <c r="G94" s="147">
        <f t="shared" si="67"/>
        <v>0</v>
      </c>
      <c r="H94" s="147">
        <f t="shared" si="67"/>
        <v>0</v>
      </c>
      <c r="I94" s="147">
        <f t="shared" si="67"/>
        <v>0</v>
      </c>
      <c r="J94" s="147">
        <f t="shared" si="67"/>
        <v>0</v>
      </c>
      <c r="K94" s="147">
        <f t="shared" si="67"/>
        <v>0</v>
      </c>
      <c r="L94" s="147">
        <f t="shared" si="67"/>
        <v>0</v>
      </c>
      <c r="M94" s="147">
        <f t="shared" si="67"/>
        <v>0</v>
      </c>
      <c r="N94" s="147">
        <f t="shared" si="67"/>
        <v>19213174784</v>
      </c>
      <c r="O94" s="147">
        <f t="shared" si="67"/>
        <v>2854990814</v>
      </c>
      <c r="P94" s="147">
        <f t="shared" si="67"/>
        <v>121067627</v>
      </c>
      <c r="Q94" s="147">
        <f t="shared" si="67"/>
        <v>121067627</v>
      </c>
      <c r="R94" s="189">
        <f>R95+R99+R103+R107+R111+R115+R119+R135</f>
        <v>18863796105</v>
      </c>
      <c r="S94" s="189">
        <f>S95+S99+S103+S107+S111+S115+S119+S135</f>
        <v>2012233440</v>
      </c>
      <c r="T94" s="189">
        <f>T95+T99+T103+T107+T111+T115+T119+T135</f>
        <v>127317870</v>
      </c>
      <c r="U94" s="189">
        <f>U95+U99+U103+U107+U111+U115+U119+U135</f>
        <v>102456770</v>
      </c>
      <c r="V94" s="135"/>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row>
    <row r="95" spans="1:45" ht="27" thickTop="1" thickBot="1" x14ac:dyDescent="0.3">
      <c r="A95" s="190" t="s">
        <v>782</v>
      </c>
      <c r="B95" s="147">
        <f>+B96</f>
        <v>200000000</v>
      </c>
      <c r="C95" s="147">
        <f t="shared" ref="C95:Q97" si="68">+C96</f>
        <v>116597707</v>
      </c>
      <c r="D95" s="147">
        <f t="shared" si="68"/>
        <v>13039840</v>
      </c>
      <c r="E95" s="147">
        <f t="shared" si="68"/>
        <v>13039840</v>
      </c>
      <c r="F95" s="147">
        <f t="shared" si="68"/>
        <v>0</v>
      </c>
      <c r="G95" s="147">
        <f t="shared" si="68"/>
        <v>0</v>
      </c>
      <c r="H95" s="147">
        <f t="shared" si="68"/>
        <v>0</v>
      </c>
      <c r="I95" s="147">
        <f t="shared" si="68"/>
        <v>0</v>
      </c>
      <c r="J95" s="147">
        <f t="shared" si="68"/>
        <v>0</v>
      </c>
      <c r="K95" s="147">
        <f t="shared" si="68"/>
        <v>0</v>
      </c>
      <c r="L95" s="147">
        <f t="shared" si="68"/>
        <v>0</v>
      </c>
      <c r="M95" s="147">
        <f t="shared" si="68"/>
        <v>0</v>
      </c>
      <c r="N95" s="147">
        <f t="shared" si="68"/>
        <v>0</v>
      </c>
      <c r="O95" s="147">
        <f t="shared" si="68"/>
        <v>0</v>
      </c>
      <c r="P95" s="147">
        <f t="shared" si="68"/>
        <v>0</v>
      </c>
      <c r="Q95" s="147">
        <f t="shared" si="68"/>
        <v>0</v>
      </c>
      <c r="R95" s="150">
        <f>B95+F95+J95+N95</f>
        <v>200000000</v>
      </c>
      <c r="S95" s="150">
        <f t="shared" ref="S95:U95" si="69">C95+G95+K95+O95</f>
        <v>116597707</v>
      </c>
      <c r="T95" s="150">
        <f t="shared" si="69"/>
        <v>13039840</v>
      </c>
      <c r="U95" s="150">
        <f t="shared" si="69"/>
        <v>13039840</v>
      </c>
      <c r="V95" s="135"/>
      <c r="W95" s="177">
        <f>R95+N127+N131</f>
        <v>3058061464</v>
      </c>
      <c r="X95" s="177">
        <f>S95+S127+S131</f>
        <v>243786949</v>
      </c>
      <c r="Y95" s="177">
        <f>T95+T127+T131</f>
        <v>134107467</v>
      </c>
      <c r="Z95" s="177">
        <f>U95+U127+U131</f>
        <v>134107467</v>
      </c>
      <c r="AA95" s="128"/>
      <c r="AB95" s="128"/>
      <c r="AC95" s="128"/>
      <c r="AD95" s="128"/>
      <c r="AE95" s="128"/>
      <c r="AF95" s="128"/>
      <c r="AG95" s="128"/>
      <c r="AH95" s="128"/>
      <c r="AI95" s="128"/>
      <c r="AJ95" s="128"/>
      <c r="AK95" s="128"/>
      <c r="AL95" s="128"/>
      <c r="AM95" s="128"/>
      <c r="AN95" s="128"/>
      <c r="AO95" s="128"/>
      <c r="AP95" s="128"/>
      <c r="AQ95" s="128"/>
      <c r="AR95" s="128"/>
      <c r="AS95" s="128"/>
    </row>
    <row r="96" spans="1:45" ht="16.5" thickTop="1" thickBot="1" x14ac:dyDescent="0.3">
      <c r="A96" s="182" t="s">
        <v>738</v>
      </c>
      <c r="B96" s="147">
        <f>+B97</f>
        <v>200000000</v>
      </c>
      <c r="C96" s="147">
        <f t="shared" si="68"/>
        <v>116597707</v>
      </c>
      <c r="D96" s="147">
        <f t="shared" si="68"/>
        <v>13039840</v>
      </c>
      <c r="E96" s="147">
        <f t="shared" si="68"/>
        <v>13039840</v>
      </c>
      <c r="F96" s="147">
        <v>0</v>
      </c>
      <c r="G96" s="147">
        <v>0</v>
      </c>
      <c r="H96" s="147">
        <v>0</v>
      </c>
      <c r="I96" s="147">
        <v>0</v>
      </c>
      <c r="J96" s="147">
        <f t="shared" si="68"/>
        <v>0</v>
      </c>
      <c r="K96" s="147">
        <f t="shared" si="68"/>
        <v>0</v>
      </c>
      <c r="L96" s="147">
        <f t="shared" si="68"/>
        <v>0</v>
      </c>
      <c r="M96" s="147">
        <f t="shared" si="68"/>
        <v>0</v>
      </c>
      <c r="N96" s="147">
        <f t="shared" si="68"/>
        <v>0</v>
      </c>
      <c r="O96" s="147">
        <f t="shared" si="68"/>
        <v>0</v>
      </c>
      <c r="P96" s="147">
        <f t="shared" si="68"/>
        <v>0</v>
      </c>
      <c r="Q96" s="147">
        <f t="shared" si="68"/>
        <v>0</v>
      </c>
      <c r="R96" s="150">
        <f t="shared" ref="R96:U214" si="70">+B96+F96+J96+N96</f>
        <v>200000000</v>
      </c>
      <c r="S96" s="150">
        <f>+C96+G96+K96+O96</f>
        <v>116597707</v>
      </c>
      <c r="T96" s="150">
        <f t="shared" si="70"/>
        <v>13039840</v>
      </c>
      <c r="U96" s="150">
        <f t="shared" si="70"/>
        <v>13039840</v>
      </c>
      <c r="V96" s="135"/>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row>
    <row r="97" spans="1:45" ht="16.5" thickTop="1" thickBot="1" x14ac:dyDescent="0.3">
      <c r="A97" s="182" t="s">
        <v>739</v>
      </c>
      <c r="B97" s="147">
        <f>+B98</f>
        <v>200000000</v>
      </c>
      <c r="C97" s="147">
        <f t="shared" si="68"/>
        <v>116597707</v>
      </c>
      <c r="D97" s="147">
        <f t="shared" si="68"/>
        <v>13039840</v>
      </c>
      <c r="E97" s="147">
        <f t="shared" si="68"/>
        <v>13039840</v>
      </c>
      <c r="F97" s="147">
        <v>0</v>
      </c>
      <c r="G97" s="147">
        <v>0</v>
      </c>
      <c r="H97" s="147">
        <v>0</v>
      </c>
      <c r="I97" s="147">
        <v>0</v>
      </c>
      <c r="J97" s="147">
        <f t="shared" si="68"/>
        <v>0</v>
      </c>
      <c r="K97" s="147">
        <f t="shared" si="68"/>
        <v>0</v>
      </c>
      <c r="L97" s="147">
        <f t="shared" si="68"/>
        <v>0</v>
      </c>
      <c r="M97" s="147">
        <f t="shared" si="68"/>
        <v>0</v>
      </c>
      <c r="N97" s="147">
        <f t="shared" si="68"/>
        <v>0</v>
      </c>
      <c r="O97" s="147">
        <f t="shared" si="68"/>
        <v>0</v>
      </c>
      <c r="P97" s="147">
        <f t="shared" si="68"/>
        <v>0</v>
      </c>
      <c r="Q97" s="147">
        <f t="shared" si="68"/>
        <v>0</v>
      </c>
      <c r="R97" s="150">
        <f t="shared" si="70"/>
        <v>200000000</v>
      </c>
      <c r="S97" s="150">
        <f>+C97+G97+K97+O97</f>
        <v>116597707</v>
      </c>
      <c r="T97" s="150">
        <f t="shared" si="70"/>
        <v>13039840</v>
      </c>
      <c r="U97" s="150">
        <f t="shared" si="70"/>
        <v>13039840</v>
      </c>
      <c r="V97" s="135"/>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row>
    <row r="98" spans="1:45" ht="16.5" thickTop="1" thickBot="1" x14ac:dyDescent="0.3">
      <c r="A98" s="182" t="s">
        <v>61</v>
      </c>
      <c r="B98" s="147">
        <v>200000000</v>
      </c>
      <c r="C98" s="147">
        <v>116597707</v>
      </c>
      <c r="D98" s="147">
        <v>13039840</v>
      </c>
      <c r="E98" s="147">
        <v>13039840</v>
      </c>
      <c r="F98" s="147">
        <v>0</v>
      </c>
      <c r="G98" s="147">
        <v>0</v>
      </c>
      <c r="H98" s="147">
        <v>0</v>
      </c>
      <c r="I98" s="147">
        <v>0</v>
      </c>
      <c r="J98" s="147">
        <v>0</v>
      </c>
      <c r="K98" s="147">
        <v>0</v>
      </c>
      <c r="L98" s="147">
        <v>0</v>
      </c>
      <c r="M98" s="147">
        <v>0</v>
      </c>
      <c r="N98" s="147"/>
      <c r="O98" s="147"/>
      <c r="P98" s="147"/>
      <c r="Q98" s="147"/>
      <c r="R98" s="150">
        <f t="shared" si="70"/>
        <v>200000000</v>
      </c>
      <c r="S98" s="150">
        <f>+C98+G98+K98+O98</f>
        <v>116597707</v>
      </c>
      <c r="T98" s="150">
        <f t="shared" si="70"/>
        <v>13039840</v>
      </c>
      <c r="U98" s="150">
        <f t="shared" si="70"/>
        <v>13039840</v>
      </c>
      <c r="V98" s="135"/>
      <c r="W98" s="128"/>
      <c r="X98" s="128"/>
      <c r="Y98" s="128"/>
      <c r="Z98" s="128"/>
      <c r="AA98" s="128"/>
      <c r="AB98" s="128"/>
      <c r="AC98" s="128"/>
      <c r="AD98" s="128"/>
      <c r="AE98" s="128"/>
      <c r="AF98" s="128"/>
      <c r="AG98" s="128"/>
      <c r="AH98" s="128"/>
      <c r="AI98" s="128"/>
      <c r="AJ98" s="128"/>
      <c r="AK98" s="128"/>
      <c r="AL98" s="128"/>
      <c r="AM98" s="128"/>
      <c r="AN98" s="128"/>
      <c r="AO98" s="128"/>
      <c r="AP98" s="128"/>
      <c r="AQ98" s="128"/>
      <c r="AR98" s="128"/>
      <c r="AS98" s="128"/>
    </row>
    <row r="99" spans="1:45" ht="39.75" thickTop="1" thickBot="1" x14ac:dyDescent="0.3">
      <c r="A99" s="191" t="s">
        <v>783</v>
      </c>
      <c r="B99" s="147">
        <f>+B100</f>
        <v>100000000</v>
      </c>
      <c r="C99" s="147">
        <f t="shared" ref="C99:Q101" si="71">+C100</f>
        <v>78385350</v>
      </c>
      <c r="D99" s="147">
        <f t="shared" si="71"/>
        <v>385350</v>
      </c>
      <c r="E99" s="147">
        <f t="shared" si="71"/>
        <v>385350</v>
      </c>
      <c r="F99" s="147">
        <f t="shared" si="71"/>
        <v>0</v>
      </c>
      <c r="G99" s="147">
        <f t="shared" si="71"/>
        <v>0</v>
      </c>
      <c r="H99" s="147">
        <f t="shared" si="71"/>
        <v>0</v>
      </c>
      <c r="I99" s="147">
        <f t="shared" si="71"/>
        <v>0</v>
      </c>
      <c r="J99" s="147">
        <f t="shared" si="71"/>
        <v>0</v>
      </c>
      <c r="K99" s="147">
        <f t="shared" si="71"/>
        <v>0</v>
      </c>
      <c r="L99" s="147">
        <f t="shared" si="71"/>
        <v>0</v>
      </c>
      <c r="M99" s="147">
        <f>+M100</f>
        <v>0</v>
      </c>
      <c r="N99" s="147">
        <f t="shared" si="71"/>
        <v>0</v>
      </c>
      <c r="O99" s="147">
        <f t="shared" si="71"/>
        <v>0</v>
      </c>
      <c r="P99" s="147">
        <f t="shared" si="71"/>
        <v>0</v>
      </c>
      <c r="Q99" s="147">
        <f t="shared" si="71"/>
        <v>0</v>
      </c>
      <c r="R99" s="150">
        <f>B99+F99+J99+N99</f>
        <v>100000000</v>
      </c>
      <c r="S99" s="150">
        <f t="shared" ref="S99:V99" si="72">C99+G99+K99+O99</f>
        <v>78385350</v>
      </c>
      <c r="T99" s="150">
        <f t="shared" si="72"/>
        <v>385350</v>
      </c>
      <c r="U99" s="150">
        <f t="shared" si="72"/>
        <v>385350</v>
      </c>
      <c r="V99" s="150">
        <f t="shared" si="72"/>
        <v>100000000</v>
      </c>
      <c r="W99" s="177">
        <f>R99+N135</f>
        <v>4066687778</v>
      </c>
      <c r="X99" s="177">
        <f>S99+O135</f>
        <v>78385350</v>
      </c>
      <c r="Y99" s="177">
        <f>T99+P135</f>
        <v>385350</v>
      </c>
      <c r="Z99" s="177">
        <f t="shared" ref="Z99" si="73">U99+Q135</f>
        <v>385350</v>
      </c>
      <c r="AA99" s="177"/>
      <c r="AB99" s="128"/>
      <c r="AC99" s="128"/>
      <c r="AD99" s="128"/>
      <c r="AE99" s="128"/>
      <c r="AF99" s="128"/>
      <c r="AG99" s="128"/>
      <c r="AH99" s="128"/>
      <c r="AI99" s="128"/>
      <c r="AJ99" s="128"/>
      <c r="AK99" s="128"/>
      <c r="AL99" s="128"/>
      <c r="AM99" s="128"/>
      <c r="AN99" s="128"/>
      <c r="AO99" s="128"/>
      <c r="AP99" s="128"/>
      <c r="AQ99" s="128"/>
      <c r="AR99" s="128"/>
      <c r="AS99" s="128"/>
    </row>
    <row r="100" spans="1:45" ht="16.5" thickTop="1" thickBot="1" x14ac:dyDescent="0.3">
      <c r="A100" s="192" t="s">
        <v>738</v>
      </c>
      <c r="B100" s="147">
        <f>+B101</f>
        <v>100000000</v>
      </c>
      <c r="C100" s="147">
        <f t="shared" si="71"/>
        <v>78385350</v>
      </c>
      <c r="D100" s="147">
        <f t="shared" si="71"/>
        <v>385350</v>
      </c>
      <c r="E100" s="147">
        <f t="shared" si="71"/>
        <v>385350</v>
      </c>
      <c r="F100" s="175">
        <f t="shared" si="71"/>
        <v>0</v>
      </c>
      <c r="G100" s="175">
        <f t="shared" si="71"/>
        <v>0</v>
      </c>
      <c r="H100" s="175">
        <f t="shared" si="71"/>
        <v>0</v>
      </c>
      <c r="I100" s="175">
        <f t="shared" si="71"/>
        <v>0</v>
      </c>
      <c r="J100" s="175">
        <f t="shared" si="71"/>
        <v>0</v>
      </c>
      <c r="K100" s="175">
        <f t="shared" si="71"/>
        <v>0</v>
      </c>
      <c r="L100" s="175">
        <f t="shared" si="71"/>
        <v>0</v>
      </c>
      <c r="M100" s="175">
        <f t="shared" si="71"/>
        <v>0</v>
      </c>
      <c r="N100" s="175">
        <f t="shared" si="71"/>
        <v>0</v>
      </c>
      <c r="O100" s="175">
        <f t="shared" si="71"/>
        <v>0</v>
      </c>
      <c r="P100" s="175">
        <f t="shared" si="71"/>
        <v>0</v>
      </c>
      <c r="Q100" s="175">
        <f t="shared" si="71"/>
        <v>0</v>
      </c>
      <c r="R100" s="176">
        <f t="shared" ref="R100:U102" si="74">+B100+F100+J100+N100</f>
        <v>100000000</v>
      </c>
      <c r="S100" s="176">
        <f t="shared" si="74"/>
        <v>78385350</v>
      </c>
      <c r="T100" s="176">
        <f t="shared" si="74"/>
        <v>385350</v>
      </c>
      <c r="U100" s="179">
        <f t="shared" si="74"/>
        <v>385350</v>
      </c>
      <c r="V100" s="135"/>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row>
    <row r="101" spans="1:45" ht="16.5" thickTop="1" thickBot="1" x14ac:dyDescent="0.3">
      <c r="A101" s="192" t="s">
        <v>739</v>
      </c>
      <c r="B101" s="147">
        <f>+B102</f>
        <v>100000000</v>
      </c>
      <c r="C101" s="147">
        <f t="shared" si="71"/>
        <v>78385350</v>
      </c>
      <c r="D101" s="147">
        <f t="shared" si="71"/>
        <v>385350</v>
      </c>
      <c r="E101" s="147">
        <f t="shared" si="71"/>
        <v>385350</v>
      </c>
      <c r="F101" s="147">
        <v>0</v>
      </c>
      <c r="G101" s="147">
        <v>0</v>
      </c>
      <c r="H101" s="147">
        <f t="shared" si="71"/>
        <v>0</v>
      </c>
      <c r="I101" s="147">
        <f t="shared" si="71"/>
        <v>0</v>
      </c>
      <c r="J101" s="147">
        <f t="shared" si="71"/>
        <v>0</v>
      </c>
      <c r="K101" s="147">
        <f t="shared" si="71"/>
        <v>0</v>
      </c>
      <c r="L101" s="147">
        <f t="shared" si="71"/>
        <v>0</v>
      </c>
      <c r="M101" s="147">
        <f t="shared" si="71"/>
        <v>0</v>
      </c>
      <c r="N101" s="147">
        <f t="shared" si="71"/>
        <v>0</v>
      </c>
      <c r="O101" s="147">
        <f t="shared" si="71"/>
        <v>0</v>
      </c>
      <c r="P101" s="147">
        <f t="shared" si="71"/>
        <v>0</v>
      </c>
      <c r="Q101" s="147">
        <f t="shared" si="71"/>
        <v>0</v>
      </c>
      <c r="R101" s="150">
        <f t="shared" si="74"/>
        <v>100000000</v>
      </c>
      <c r="S101" s="150">
        <f t="shared" si="74"/>
        <v>78385350</v>
      </c>
      <c r="T101" s="150">
        <f t="shared" si="74"/>
        <v>385350</v>
      </c>
      <c r="U101" s="144">
        <f t="shared" si="74"/>
        <v>385350</v>
      </c>
      <c r="V101" s="135"/>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row>
    <row r="102" spans="1:45" ht="16.5" thickTop="1" thickBot="1" x14ac:dyDescent="0.3">
      <c r="A102" s="192" t="s">
        <v>61</v>
      </c>
      <c r="B102" s="147">
        <v>100000000</v>
      </c>
      <c r="C102" s="147">
        <v>78385350</v>
      </c>
      <c r="D102" s="147">
        <v>385350</v>
      </c>
      <c r="E102" s="147">
        <v>385350</v>
      </c>
      <c r="F102" s="147">
        <v>0</v>
      </c>
      <c r="G102" s="147">
        <v>0</v>
      </c>
      <c r="H102" s="147"/>
      <c r="I102" s="147"/>
      <c r="J102" s="147"/>
      <c r="K102" s="147"/>
      <c r="L102" s="147"/>
      <c r="M102" s="147"/>
      <c r="N102" s="147"/>
      <c r="O102" s="147"/>
      <c r="P102" s="147"/>
      <c r="Q102" s="147"/>
      <c r="R102" s="150">
        <f t="shared" si="74"/>
        <v>100000000</v>
      </c>
      <c r="S102" s="150">
        <f t="shared" si="74"/>
        <v>78385350</v>
      </c>
      <c r="T102" s="150">
        <f t="shared" si="74"/>
        <v>385350</v>
      </c>
      <c r="U102" s="144">
        <f t="shared" si="74"/>
        <v>385350</v>
      </c>
      <c r="V102" s="135"/>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row>
    <row r="103" spans="1:45" ht="27" thickTop="1" thickBot="1" x14ac:dyDescent="0.3">
      <c r="A103" s="181" t="s">
        <v>784</v>
      </c>
      <c r="B103" s="147">
        <f>+B104</f>
        <v>200000000</v>
      </c>
      <c r="C103" s="147">
        <f t="shared" ref="C103:Q105" si="75">+C104</f>
        <v>75237246</v>
      </c>
      <c r="D103" s="147">
        <f t="shared" si="75"/>
        <v>11598580</v>
      </c>
      <c r="E103" s="147">
        <f t="shared" si="75"/>
        <v>7755580</v>
      </c>
      <c r="F103" s="147">
        <f t="shared" si="75"/>
        <v>0</v>
      </c>
      <c r="G103" s="147">
        <f t="shared" si="75"/>
        <v>0</v>
      </c>
      <c r="H103" s="147">
        <f t="shared" si="75"/>
        <v>0</v>
      </c>
      <c r="I103" s="147">
        <f t="shared" si="75"/>
        <v>0</v>
      </c>
      <c r="J103" s="147">
        <f t="shared" si="75"/>
        <v>0</v>
      </c>
      <c r="K103" s="147">
        <f t="shared" si="75"/>
        <v>0</v>
      </c>
      <c r="L103" s="147">
        <f t="shared" si="75"/>
        <v>0</v>
      </c>
      <c r="M103" s="147">
        <f t="shared" si="75"/>
        <v>0</v>
      </c>
      <c r="N103" s="175">
        <f t="shared" si="75"/>
        <v>0</v>
      </c>
      <c r="O103" s="147">
        <f t="shared" si="75"/>
        <v>0</v>
      </c>
      <c r="P103" s="147">
        <f t="shared" si="75"/>
        <v>0</v>
      </c>
      <c r="Q103" s="147">
        <f t="shared" si="75"/>
        <v>0</v>
      </c>
      <c r="R103" s="150">
        <f>B103+F103+J103+N103</f>
        <v>200000000</v>
      </c>
      <c r="S103" s="150">
        <f t="shared" ref="S103:U103" si="76">C103+G103+K103+O103</f>
        <v>75237246</v>
      </c>
      <c r="T103" s="150">
        <f t="shared" si="76"/>
        <v>11598580</v>
      </c>
      <c r="U103" s="150">
        <f t="shared" si="76"/>
        <v>7755580</v>
      </c>
      <c r="V103" s="135"/>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row>
    <row r="104" spans="1:45" ht="16.5" thickTop="1" thickBot="1" x14ac:dyDescent="0.3">
      <c r="A104" s="24" t="s">
        <v>738</v>
      </c>
      <c r="B104" s="147">
        <f>+B105</f>
        <v>200000000</v>
      </c>
      <c r="C104" s="147">
        <f t="shared" si="75"/>
        <v>75237246</v>
      </c>
      <c r="D104" s="147">
        <f t="shared" si="75"/>
        <v>11598580</v>
      </c>
      <c r="E104" s="147">
        <f t="shared" si="75"/>
        <v>7755580</v>
      </c>
      <c r="F104" s="175">
        <f t="shared" si="75"/>
        <v>0</v>
      </c>
      <c r="G104" s="175">
        <f t="shared" si="75"/>
        <v>0</v>
      </c>
      <c r="H104" s="175">
        <f t="shared" si="75"/>
        <v>0</v>
      </c>
      <c r="I104" s="175">
        <f t="shared" si="75"/>
        <v>0</v>
      </c>
      <c r="J104" s="175">
        <f t="shared" si="75"/>
        <v>0</v>
      </c>
      <c r="K104" s="175">
        <f t="shared" si="75"/>
        <v>0</v>
      </c>
      <c r="L104" s="175">
        <f t="shared" si="75"/>
        <v>0</v>
      </c>
      <c r="M104" s="175">
        <f t="shared" si="75"/>
        <v>0</v>
      </c>
      <c r="N104" s="175">
        <f t="shared" si="75"/>
        <v>0</v>
      </c>
      <c r="O104" s="175">
        <f t="shared" si="75"/>
        <v>0</v>
      </c>
      <c r="P104" s="175">
        <f t="shared" si="75"/>
        <v>0</v>
      </c>
      <c r="Q104" s="175">
        <f t="shared" si="75"/>
        <v>0</v>
      </c>
      <c r="R104" s="176">
        <f t="shared" ref="R104:U106" si="77">+B104+F104+J104+N104</f>
        <v>200000000</v>
      </c>
      <c r="S104" s="176">
        <f t="shared" si="77"/>
        <v>75237246</v>
      </c>
      <c r="T104" s="176">
        <f t="shared" si="77"/>
        <v>11598580</v>
      </c>
      <c r="U104" s="179">
        <f t="shared" si="77"/>
        <v>7755580</v>
      </c>
      <c r="V104" s="135"/>
      <c r="W104" s="136">
        <f>R104</f>
        <v>200000000</v>
      </c>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row>
    <row r="105" spans="1:45" ht="16.5" thickTop="1" thickBot="1" x14ac:dyDescent="0.3">
      <c r="A105" s="182" t="s">
        <v>739</v>
      </c>
      <c r="B105" s="147">
        <f>+B106</f>
        <v>200000000</v>
      </c>
      <c r="C105" s="147">
        <f t="shared" si="75"/>
        <v>75237246</v>
      </c>
      <c r="D105" s="147">
        <f t="shared" si="75"/>
        <v>11598580</v>
      </c>
      <c r="E105" s="147">
        <f t="shared" si="75"/>
        <v>7755580</v>
      </c>
      <c r="F105" s="147">
        <f t="shared" si="75"/>
        <v>0</v>
      </c>
      <c r="G105" s="147">
        <f t="shared" si="75"/>
        <v>0</v>
      </c>
      <c r="H105" s="147">
        <f t="shared" si="75"/>
        <v>0</v>
      </c>
      <c r="I105" s="147">
        <f t="shared" si="75"/>
        <v>0</v>
      </c>
      <c r="J105" s="147">
        <f t="shared" si="75"/>
        <v>0</v>
      </c>
      <c r="K105" s="147">
        <f t="shared" si="75"/>
        <v>0</v>
      </c>
      <c r="L105" s="147">
        <f t="shared" si="75"/>
        <v>0</v>
      </c>
      <c r="M105" s="147">
        <f t="shared" si="75"/>
        <v>0</v>
      </c>
      <c r="N105" s="147">
        <v>0</v>
      </c>
      <c r="O105" s="147">
        <v>0</v>
      </c>
      <c r="P105" s="147">
        <v>0</v>
      </c>
      <c r="Q105" s="147">
        <v>0</v>
      </c>
      <c r="R105" s="150">
        <f t="shared" si="77"/>
        <v>200000000</v>
      </c>
      <c r="S105" s="150">
        <f t="shared" si="77"/>
        <v>75237246</v>
      </c>
      <c r="T105" s="150">
        <f t="shared" si="77"/>
        <v>11598580</v>
      </c>
      <c r="U105" s="144">
        <f t="shared" si="77"/>
        <v>7755580</v>
      </c>
      <c r="V105" s="135"/>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row>
    <row r="106" spans="1:45" ht="16.5" thickTop="1" thickBot="1" x14ac:dyDescent="0.3">
      <c r="A106" s="182" t="s">
        <v>61</v>
      </c>
      <c r="B106" s="147">
        <v>200000000</v>
      </c>
      <c r="C106" s="147">
        <v>75237246</v>
      </c>
      <c r="D106" s="147">
        <v>11598580</v>
      </c>
      <c r="E106" s="147">
        <v>7755580</v>
      </c>
      <c r="F106" s="147"/>
      <c r="G106" s="147"/>
      <c r="H106" s="147"/>
      <c r="I106" s="147"/>
      <c r="J106" s="147"/>
      <c r="K106" s="147"/>
      <c r="L106" s="147"/>
      <c r="M106" s="147"/>
      <c r="N106" s="147">
        <v>0</v>
      </c>
      <c r="O106" s="147">
        <v>0</v>
      </c>
      <c r="P106" s="147">
        <v>0</v>
      </c>
      <c r="Q106" s="147">
        <v>0</v>
      </c>
      <c r="R106" s="150">
        <f t="shared" si="77"/>
        <v>200000000</v>
      </c>
      <c r="S106" s="150">
        <f t="shared" si="77"/>
        <v>75237246</v>
      </c>
      <c r="T106" s="150">
        <f t="shared" si="77"/>
        <v>11598580</v>
      </c>
      <c r="U106" s="144">
        <f t="shared" si="77"/>
        <v>7755580</v>
      </c>
      <c r="V106" s="135"/>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row>
    <row r="107" spans="1:45" ht="16.5" thickTop="1" thickBot="1" x14ac:dyDescent="0.3">
      <c r="A107" s="190" t="s">
        <v>785</v>
      </c>
      <c r="B107" s="147">
        <f>+B108</f>
        <v>200000000</v>
      </c>
      <c r="C107" s="147">
        <f t="shared" ref="C107:Q113" si="78">+C108</f>
        <v>183021170</v>
      </c>
      <c r="D107" s="147">
        <f t="shared" si="78"/>
        <v>53571468</v>
      </c>
      <c r="E107" s="147">
        <f t="shared" si="78"/>
        <v>42010268</v>
      </c>
      <c r="F107" s="147">
        <f t="shared" si="78"/>
        <v>0</v>
      </c>
      <c r="G107" s="147">
        <f t="shared" si="78"/>
        <v>0</v>
      </c>
      <c r="H107" s="147">
        <f t="shared" si="78"/>
        <v>0</v>
      </c>
      <c r="I107" s="147">
        <f t="shared" si="78"/>
        <v>0</v>
      </c>
      <c r="J107" s="147">
        <f t="shared" si="78"/>
        <v>0</v>
      </c>
      <c r="K107" s="147">
        <f t="shared" si="78"/>
        <v>0</v>
      </c>
      <c r="L107" s="147">
        <f t="shared" si="78"/>
        <v>0</v>
      </c>
      <c r="M107" s="147">
        <f t="shared" si="78"/>
        <v>0</v>
      </c>
      <c r="N107" s="147">
        <f t="shared" si="78"/>
        <v>0</v>
      </c>
      <c r="O107" s="147">
        <f t="shared" si="78"/>
        <v>0</v>
      </c>
      <c r="P107" s="147">
        <f t="shared" si="78"/>
        <v>0</v>
      </c>
      <c r="Q107" s="147">
        <f t="shared" si="78"/>
        <v>0</v>
      </c>
      <c r="R107" s="150">
        <f>B107+F107+J107+N107</f>
        <v>200000000</v>
      </c>
      <c r="S107" s="150">
        <f t="shared" ref="S107:U107" si="79">C107+G107+K107+O107</f>
        <v>183021170</v>
      </c>
      <c r="T107" s="150">
        <f t="shared" si="79"/>
        <v>53571468</v>
      </c>
      <c r="U107" s="150">
        <f t="shared" si="79"/>
        <v>42010268</v>
      </c>
      <c r="V107" s="135"/>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row>
    <row r="108" spans="1:45" ht="16.5" thickTop="1" thickBot="1" x14ac:dyDescent="0.3">
      <c r="A108" s="182" t="s">
        <v>738</v>
      </c>
      <c r="B108" s="147">
        <f>+B109</f>
        <v>200000000</v>
      </c>
      <c r="C108" s="147">
        <f t="shared" si="78"/>
        <v>183021170</v>
      </c>
      <c r="D108" s="147">
        <f t="shared" si="78"/>
        <v>53571468</v>
      </c>
      <c r="E108" s="147">
        <f t="shared" si="78"/>
        <v>42010268</v>
      </c>
      <c r="F108" s="175">
        <f t="shared" si="78"/>
        <v>0</v>
      </c>
      <c r="G108" s="175">
        <f t="shared" si="78"/>
        <v>0</v>
      </c>
      <c r="H108" s="175">
        <f t="shared" si="78"/>
        <v>0</v>
      </c>
      <c r="I108" s="175">
        <f t="shared" si="78"/>
        <v>0</v>
      </c>
      <c r="J108" s="175">
        <f t="shared" si="78"/>
        <v>0</v>
      </c>
      <c r="K108" s="175">
        <f t="shared" si="78"/>
        <v>0</v>
      </c>
      <c r="L108" s="175">
        <f t="shared" si="78"/>
        <v>0</v>
      </c>
      <c r="M108" s="175">
        <f t="shared" si="78"/>
        <v>0</v>
      </c>
      <c r="N108" s="175">
        <f t="shared" si="78"/>
        <v>0</v>
      </c>
      <c r="O108" s="175">
        <f t="shared" si="78"/>
        <v>0</v>
      </c>
      <c r="P108" s="175">
        <f t="shared" si="78"/>
        <v>0</v>
      </c>
      <c r="Q108" s="175">
        <f t="shared" si="78"/>
        <v>0</v>
      </c>
      <c r="R108" s="176">
        <f t="shared" ref="R108:U110" si="80">+B108+F108+J108+N108</f>
        <v>200000000</v>
      </c>
      <c r="S108" s="176">
        <f t="shared" si="80"/>
        <v>183021170</v>
      </c>
      <c r="T108" s="176">
        <f t="shared" si="80"/>
        <v>53571468</v>
      </c>
      <c r="U108" s="176">
        <f t="shared" si="80"/>
        <v>42010268</v>
      </c>
      <c r="V108" s="135"/>
      <c r="W108" s="136">
        <f>R108</f>
        <v>200000000</v>
      </c>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row>
    <row r="109" spans="1:45" ht="16.5" thickTop="1" thickBot="1" x14ac:dyDescent="0.3">
      <c r="A109" s="182" t="s">
        <v>739</v>
      </c>
      <c r="B109" s="147">
        <f>+B110</f>
        <v>200000000</v>
      </c>
      <c r="C109" s="147">
        <f t="shared" si="78"/>
        <v>183021170</v>
      </c>
      <c r="D109" s="147">
        <f t="shared" si="78"/>
        <v>53571468</v>
      </c>
      <c r="E109" s="147">
        <f t="shared" si="78"/>
        <v>42010268</v>
      </c>
      <c r="F109" s="147">
        <f t="shared" si="78"/>
        <v>0</v>
      </c>
      <c r="G109" s="147">
        <f t="shared" si="78"/>
        <v>0</v>
      </c>
      <c r="H109" s="147">
        <f t="shared" si="78"/>
        <v>0</v>
      </c>
      <c r="I109" s="147">
        <f t="shared" si="78"/>
        <v>0</v>
      </c>
      <c r="J109" s="147">
        <f t="shared" si="78"/>
        <v>0</v>
      </c>
      <c r="K109" s="147">
        <f t="shared" si="78"/>
        <v>0</v>
      </c>
      <c r="L109" s="147">
        <f t="shared" si="78"/>
        <v>0</v>
      </c>
      <c r="M109" s="147">
        <f t="shared" si="78"/>
        <v>0</v>
      </c>
      <c r="N109" s="147">
        <f t="shared" si="78"/>
        <v>0</v>
      </c>
      <c r="O109" s="147">
        <f t="shared" si="78"/>
        <v>0</v>
      </c>
      <c r="P109" s="147">
        <f t="shared" si="78"/>
        <v>0</v>
      </c>
      <c r="Q109" s="147">
        <f t="shared" si="78"/>
        <v>0</v>
      </c>
      <c r="R109" s="150">
        <f t="shared" si="80"/>
        <v>200000000</v>
      </c>
      <c r="S109" s="150">
        <f t="shared" si="80"/>
        <v>183021170</v>
      </c>
      <c r="T109" s="150">
        <f t="shared" si="80"/>
        <v>53571468</v>
      </c>
      <c r="U109" s="144">
        <f t="shared" si="80"/>
        <v>42010268</v>
      </c>
      <c r="V109" s="135"/>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row>
    <row r="110" spans="1:45" ht="16.5" thickTop="1" thickBot="1" x14ac:dyDescent="0.3">
      <c r="A110" s="182" t="s">
        <v>61</v>
      </c>
      <c r="B110" s="147">
        <v>200000000</v>
      </c>
      <c r="C110" s="147">
        <v>183021170</v>
      </c>
      <c r="D110" s="147">
        <v>53571468</v>
      </c>
      <c r="E110" s="147">
        <v>42010268</v>
      </c>
      <c r="F110" s="147"/>
      <c r="G110" s="147"/>
      <c r="H110" s="147"/>
      <c r="I110" s="147"/>
      <c r="J110" s="147"/>
      <c r="K110" s="147"/>
      <c r="L110" s="147"/>
      <c r="M110" s="147"/>
      <c r="N110" s="147"/>
      <c r="O110" s="147"/>
      <c r="P110" s="147"/>
      <c r="Q110" s="147"/>
      <c r="R110" s="150">
        <f t="shared" si="80"/>
        <v>200000000</v>
      </c>
      <c r="S110" s="150">
        <f t="shared" si="80"/>
        <v>183021170</v>
      </c>
      <c r="T110" s="150">
        <f t="shared" si="80"/>
        <v>53571468</v>
      </c>
      <c r="U110" s="144">
        <f t="shared" si="80"/>
        <v>42010268</v>
      </c>
      <c r="V110" s="135"/>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row>
    <row r="111" spans="1:45" ht="39.75" thickTop="1" thickBot="1" x14ac:dyDescent="0.3">
      <c r="A111" s="181" t="s">
        <v>786</v>
      </c>
      <c r="B111" s="147">
        <f>+B112</f>
        <v>1800000000</v>
      </c>
      <c r="C111" s="147">
        <f t="shared" ref="C111:Q111" si="81">+C112</f>
        <v>186121667</v>
      </c>
      <c r="D111" s="147">
        <f t="shared" si="81"/>
        <v>32125633</v>
      </c>
      <c r="E111" s="147">
        <f t="shared" si="81"/>
        <v>23631583</v>
      </c>
      <c r="F111" s="147">
        <f t="shared" si="81"/>
        <v>0</v>
      </c>
      <c r="G111" s="147">
        <f t="shared" si="81"/>
        <v>0</v>
      </c>
      <c r="H111" s="147">
        <f t="shared" si="81"/>
        <v>0</v>
      </c>
      <c r="I111" s="147">
        <f t="shared" si="81"/>
        <v>0</v>
      </c>
      <c r="J111" s="147">
        <f t="shared" si="81"/>
        <v>0</v>
      </c>
      <c r="K111" s="147">
        <f t="shared" si="81"/>
        <v>0</v>
      </c>
      <c r="L111" s="147">
        <f t="shared" si="81"/>
        <v>0</v>
      </c>
      <c r="M111" s="147">
        <f t="shared" si="81"/>
        <v>0</v>
      </c>
      <c r="N111" s="175">
        <f t="shared" si="81"/>
        <v>0</v>
      </c>
      <c r="O111" s="147">
        <f t="shared" si="81"/>
        <v>0</v>
      </c>
      <c r="P111" s="147">
        <f t="shared" si="81"/>
        <v>0</v>
      </c>
      <c r="Q111" s="147">
        <f t="shared" si="81"/>
        <v>0</v>
      </c>
      <c r="R111" s="150">
        <f>B111+F111+J111+N111</f>
        <v>1800000000</v>
      </c>
      <c r="S111" s="150">
        <f t="shared" ref="S111:U111" si="82">C111+G111+K111+O111</f>
        <v>186121667</v>
      </c>
      <c r="T111" s="150">
        <f t="shared" si="82"/>
        <v>32125633</v>
      </c>
      <c r="U111" s="150">
        <f t="shared" si="82"/>
        <v>23631583</v>
      </c>
      <c r="V111" s="135"/>
      <c r="W111" s="177">
        <f>R111+R119+R123</f>
        <v>14188425542</v>
      </c>
      <c r="X111" s="177">
        <f>S111+S119+S123</f>
        <v>186121667</v>
      </c>
      <c r="Y111" s="177">
        <f>T111+T119+T123</f>
        <v>32125633</v>
      </c>
      <c r="Z111" s="177">
        <f t="shared" ref="Z111:AA111" si="83">U111+U119+U123</f>
        <v>23631583</v>
      </c>
      <c r="AA111" s="177">
        <f t="shared" si="83"/>
        <v>0</v>
      </c>
      <c r="AB111" s="128"/>
      <c r="AC111" s="128"/>
      <c r="AD111" s="128"/>
      <c r="AE111" s="128"/>
      <c r="AF111" s="128"/>
      <c r="AG111" s="128"/>
      <c r="AH111" s="128"/>
      <c r="AI111" s="128"/>
      <c r="AJ111" s="128"/>
      <c r="AK111" s="128"/>
      <c r="AL111" s="128"/>
      <c r="AM111" s="128"/>
      <c r="AN111" s="128"/>
      <c r="AO111" s="128"/>
      <c r="AP111" s="128"/>
      <c r="AQ111" s="128"/>
      <c r="AR111" s="128"/>
      <c r="AS111" s="128"/>
    </row>
    <row r="112" spans="1:45" ht="16.5" thickTop="1" thickBot="1" x14ac:dyDescent="0.3">
      <c r="A112" s="24" t="s">
        <v>738</v>
      </c>
      <c r="B112" s="147">
        <f>+B113</f>
        <v>1800000000</v>
      </c>
      <c r="C112" s="175">
        <f t="shared" si="78"/>
        <v>186121667</v>
      </c>
      <c r="D112" s="147">
        <f t="shared" si="78"/>
        <v>32125633</v>
      </c>
      <c r="E112" s="147">
        <f>+E113</f>
        <v>23631583</v>
      </c>
      <c r="F112" s="175">
        <f t="shared" si="78"/>
        <v>0</v>
      </c>
      <c r="G112" s="175">
        <f t="shared" si="78"/>
        <v>0</v>
      </c>
      <c r="H112" s="175">
        <f t="shared" si="78"/>
        <v>0</v>
      </c>
      <c r="I112" s="175">
        <f t="shared" si="78"/>
        <v>0</v>
      </c>
      <c r="J112" s="175">
        <f t="shared" si="78"/>
        <v>0</v>
      </c>
      <c r="K112" s="175">
        <f t="shared" si="78"/>
        <v>0</v>
      </c>
      <c r="L112" s="175">
        <f t="shared" si="78"/>
        <v>0</v>
      </c>
      <c r="M112" s="175">
        <f t="shared" si="78"/>
        <v>0</v>
      </c>
      <c r="N112" s="175">
        <f t="shared" si="78"/>
        <v>0</v>
      </c>
      <c r="O112" s="175">
        <f t="shared" si="78"/>
        <v>0</v>
      </c>
      <c r="P112" s="175">
        <f t="shared" si="78"/>
        <v>0</v>
      </c>
      <c r="Q112" s="175">
        <f t="shared" si="78"/>
        <v>0</v>
      </c>
      <c r="R112" s="176">
        <f t="shared" ref="R112:V115" si="84">+B112+F112+J112+N112</f>
        <v>1800000000</v>
      </c>
      <c r="S112" s="176">
        <f t="shared" si="84"/>
        <v>186121667</v>
      </c>
      <c r="T112" s="176">
        <f t="shared" si="84"/>
        <v>32125633</v>
      </c>
      <c r="U112" s="179">
        <f t="shared" si="84"/>
        <v>23631583</v>
      </c>
      <c r="V112" s="135"/>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row>
    <row r="113" spans="1:45" ht="16.5" thickTop="1" thickBot="1" x14ac:dyDescent="0.3">
      <c r="A113" s="182" t="s">
        <v>739</v>
      </c>
      <c r="B113" s="147">
        <f>+B114</f>
        <v>1800000000</v>
      </c>
      <c r="C113" s="147">
        <f t="shared" si="78"/>
        <v>186121667</v>
      </c>
      <c r="D113" s="147">
        <f t="shared" si="78"/>
        <v>32125633</v>
      </c>
      <c r="E113" s="147">
        <f t="shared" si="78"/>
        <v>23631583</v>
      </c>
      <c r="F113" s="147">
        <f t="shared" si="78"/>
        <v>0</v>
      </c>
      <c r="G113" s="147">
        <f t="shared" si="78"/>
        <v>0</v>
      </c>
      <c r="H113" s="147">
        <f t="shared" si="78"/>
        <v>0</v>
      </c>
      <c r="I113" s="147">
        <f t="shared" si="78"/>
        <v>0</v>
      </c>
      <c r="J113" s="147">
        <f t="shared" si="78"/>
        <v>0</v>
      </c>
      <c r="K113" s="147">
        <f t="shared" si="78"/>
        <v>0</v>
      </c>
      <c r="L113" s="147">
        <f t="shared" si="78"/>
        <v>0</v>
      </c>
      <c r="M113" s="147">
        <f t="shared" si="78"/>
        <v>0</v>
      </c>
      <c r="N113" s="147">
        <v>0</v>
      </c>
      <c r="O113" s="147">
        <v>0</v>
      </c>
      <c r="P113" s="147">
        <v>0</v>
      </c>
      <c r="Q113" s="147">
        <v>0</v>
      </c>
      <c r="R113" s="150">
        <f t="shared" si="84"/>
        <v>1800000000</v>
      </c>
      <c r="S113" s="150">
        <f t="shared" si="84"/>
        <v>186121667</v>
      </c>
      <c r="T113" s="150">
        <f t="shared" si="84"/>
        <v>32125633</v>
      </c>
      <c r="U113" s="144">
        <f t="shared" si="84"/>
        <v>23631583</v>
      </c>
      <c r="V113" s="135"/>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row>
    <row r="114" spans="1:45" ht="16.5" thickTop="1" thickBot="1" x14ac:dyDescent="0.3">
      <c r="A114" s="182" t="s">
        <v>61</v>
      </c>
      <c r="B114" s="147">
        <v>1800000000</v>
      </c>
      <c r="C114" s="147">
        <v>186121667</v>
      </c>
      <c r="D114" s="147">
        <v>32125633</v>
      </c>
      <c r="E114" s="147">
        <v>23631583</v>
      </c>
      <c r="F114" s="147"/>
      <c r="G114" s="147"/>
      <c r="H114" s="147"/>
      <c r="I114" s="147"/>
      <c r="J114" s="147"/>
      <c r="K114" s="147"/>
      <c r="L114" s="147"/>
      <c r="M114" s="147"/>
      <c r="N114" s="147">
        <v>0</v>
      </c>
      <c r="O114" s="147">
        <v>0</v>
      </c>
      <c r="P114" s="147">
        <v>0</v>
      </c>
      <c r="Q114" s="147">
        <v>0</v>
      </c>
      <c r="R114" s="150">
        <f t="shared" si="84"/>
        <v>1800000000</v>
      </c>
      <c r="S114" s="150">
        <f t="shared" si="84"/>
        <v>186121667</v>
      </c>
      <c r="T114" s="150">
        <f t="shared" si="84"/>
        <v>32125633</v>
      </c>
      <c r="U114" s="144">
        <f t="shared" si="84"/>
        <v>23631583</v>
      </c>
      <c r="V114" s="135"/>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row>
    <row r="115" spans="1:45" ht="27" thickTop="1" thickBot="1" x14ac:dyDescent="0.3">
      <c r="A115" s="181" t="s">
        <v>787</v>
      </c>
      <c r="B115" s="147">
        <f>+B116</f>
        <v>1400000000</v>
      </c>
      <c r="C115" s="147">
        <f t="shared" ref="C115:Q121" si="85">+C116</f>
        <v>1372870300</v>
      </c>
      <c r="D115" s="147">
        <f t="shared" si="85"/>
        <v>16596999</v>
      </c>
      <c r="E115" s="147">
        <f t="shared" si="85"/>
        <v>15634149</v>
      </c>
      <c r="F115" s="147">
        <f t="shared" si="85"/>
        <v>0</v>
      </c>
      <c r="G115" s="147">
        <f t="shared" si="85"/>
        <v>0</v>
      </c>
      <c r="H115" s="147">
        <f t="shared" si="85"/>
        <v>0</v>
      </c>
      <c r="I115" s="147">
        <f t="shared" si="85"/>
        <v>0</v>
      </c>
      <c r="J115" s="147">
        <f t="shared" si="85"/>
        <v>0</v>
      </c>
      <c r="K115" s="147">
        <f t="shared" si="85"/>
        <v>0</v>
      </c>
      <c r="L115" s="147">
        <f t="shared" si="85"/>
        <v>0</v>
      </c>
      <c r="M115" s="147">
        <f t="shared" si="85"/>
        <v>0</v>
      </c>
      <c r="N115" s="147">
        <f t="shared" si="85"/>
        <v>0</v>
      </c>
      <c r="O115" s="147">
        <f t="shared" si="85"/>
        <v>0</v>
      </c>
      <c r="P115" s="147">
        <f t="shared" si="85"/>
        <v>0</v>
      </c>
      <c r="Q115" s="147">
        <f t="shared" si="85"/>
        <v>0</v>
      </c>
      <c r="R115" s="150">
        <f t="shared" si="70"/>
        <v>1400000000</v>
      </c>
      <c r="S115" s="150">
        <f t="shared" si="84"/>
        <v>1372870300</v>
      </c>
      <c r="T115" s="150">
        <f t="shared" si="84"/>
        <v>16596999</v>
      </c>
      <c r="U115" s="150">
        <f t="shared" si="84"/>
        <v>15634149</v>
      </c>
      <c r="V115" s="150">
        <f t="shared" si="84"/>
        <v>1400000000</v>
      </c>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row>
    <row r="116" spans="1:45" ht="16.5" thickTop="1" thickBot="1" x14ac:dyDescent="0.3">
      <c r="A116" s="24" t="s">
        <v>738</v>
      </c>
      <c r="B116" s="147">
        <f>+B117</f>
        <v>1400000000</v>
      </c>
      <c r="C116" s="147">
        <f t="shared" si="85"/>
        <v>1372870300</v>
      </c>
      <c r="D116" s="147">
        <f t="shared" si="85"/>
        <v>16596999</v>
      </c>
      <c r="E116" s="147">
        <f t="shared" si="85"/>
        <v>15634149</v>
      </c>
      <c r="F116" s="175">
        <f t="shared" si="85"/>
        <v>0</v>
      </c>
      <c r="G116" s="175">
        <f t="shared" si="85"/>
        <v>0</v>
      </c>
      <c r="H116" s="175">
        <f t="shared" si="85"/>
        <v>0</v>
      </c>
      <c r="I116" s="175">
        <f t="shared" si="85"/>
        <v>0</v>
      </c>
      <c r="J116" s="175">
        <f t="shared" si="85"/>
        <v>0</v>
      </c>
      <c r="K116" s="175">
        <f t="shared" si="85"/>
        <v>0</v>
      </c>
      <c r="L116" s="175">
        <f t="shared" si="85"/>
        <v>0</v>
      </c>
      <c r="M116" s="175">
        <f t="shared" si="85"/>
        <v>0</v>
      </c>
      <c r="N116" s="175">
        <f t="shared" si="85"/>
        <v>0</v>
      </c>
      <c r="O116" s="175">
        <f t="shared" si="85"/>
        <v>0</v>
      </c>
      <c r="P116" s="175">
        <f t="shared" si="85"/>
        <v>0</v>
      </c>
      <c r="Q116" s="175">
        <f t="shared" si="85"/>
        <v>0</v>
      </c>
      <c r="R116" s="176">
        <f t="shared" si="70"/>
        <v>1400000000</v>
      </c>
      <c r="S116" s="176">
        <f t="shared" si="70"/>
        <v>1372870300</v>
      </c>
      <c r="T116" s="176">
        <f t="shared" si="70"/>
        <v>16596999</v>
      </c>
      <c r="U116" s="179">
        <f t="shared" si="70"/>
        <v>15634149</v>
      </c>
      <c r="V116" s="135"/>
      <c r="W116" s="136">
        <f>R116</f>
        <v>1400000000</v>
      </c>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row>
    <row r="117" spans="1:45" ht="16.5" thickTop="1" thickBot="1" x14ac:dyDescent="0.3">
      <c r="A117" s="182" t="s">
        <v>739</v>
      </c>
      <c r="B117" s="147">
        <f>+B118</f>
        <v>1400000000</v>
      </c>
      <c r="C117" s="147">
        <f t="shared" si="85"/>
        <v>1372870300</v>
      </c>
      <c r="D117" s="147">
        <f t="shared" si="85"/>
        <v>16596999</v>
      </c>
      <c r="E117" s="147">
        <f t="shared" si="85"/>
        <v>15634149</v>
      </c>
      <c r="F117" s="147">
        <f t="shared" si="85"/>
        <v>0</v>
      </c>
      <c r="G117" s="147">
        <f t="shared" si="85"/>
        <v>0</v>
      </c>
      <c r="H117" s="147">
        <f t="shared" si="85"/>
        <v>0</v>
      </c>
      <c r="I117" s="147">
        <f t="shared" si="85"/>
        <v>0</v>
      </c>
      <c r="J117" s="147">
        <f t="shared" si="85"/>
        <v>0</v>
      </c>
      <c r="K117" s="147">
        <f t="shared" si="85"/>
        <v>0</v>
      </c>
      <c r="L117" s="147">
        <f t="shared" si="85"/>
        <v>0</v>
      </c>
      <c r="M117" s="147">
        <f t="shared" si="85"/>
        <v>0</v>
      </c>
      <c r="N117" s="147">
        <f t="shared" si="85"/>
        <v>0</v>
      </c>
      <c r="O117" s="147">
        <f t="shared" si="85"/>
        <v>0</v>
      </c>
      <c r="P117" s="147">
        <f t="shared" si="85"/>
        <v>0</v>
      </c>
      <c r="Q117" s="147">
        <f t="shared" si="85"/>
        <v>0</v>
      </c>
      <c r="R117" s="150">
        <f t="shared" si="70"/>
        <v>1400000000</v>
      </c>
      <c r="S117" s="150">
        <f t="shared" si="70"/>
        <v>1372870300</v>
      </c>
      <c r="T117" s="150">
        <f t="shared" si="70"/>
        <v>16596999</v>
      </c>
      <c r="U117" s="144">
        <f t="shared" si="70"/>
        <v>15634149</v>
      </c>
      <c r="V117" s="135"/>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row>
    <row r="118" spans="1:45" ht="16.5" thickTop="1" thickBot="1" x14ac:dyDescent="0.3">
      <c r="A118" s="182" t="s">
        <v>61</v>
      </c>
      <c r="B118" s="147">
        <v>1400000000</v>
      </c>
      <c r="C118" s="147">
        <v>1372870300</v>
      </c>
      <c r="D118" s="147">
        <v>16596999</v>
      </c>
      <c r="E118" s="147">
        <v>15634149</v>
      </c>
      <c r="F118" s="147"/>
      <c r="G118" s="147"/>
      <c r="H118" s="147"/>
      <c r="I118" s="147"/>
      <c r="J118" s="147"/>
      <c r="K118" s="147"/>
      <c r="L118" s="147"/>
      <c r="M118" s="147"/>
      <c r="N118" s="147"/>
      <c r="O118" s="147"/>
      <c r="P118" s="147"/>
      <c r="Q118" s="147"/>
      <c r="R118" s="150">
        <f t="shared" si="70"/>
        <v>1400000000</v>
      </c>
      <c r="S118" s="150">
        <f t="shared" si="70"/>
        <v>1372870300</v>
      </c>
      <c r="T118" s="150">
        <f t="shared" si="70"/>
        <v>16596999</v>
      </c>
      <c r="U118" s="144">
        <f t="shared" si="70"/>
        <v>15634149</v>
      </c>
      <c r="V118" s="135"/>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row>
    <row r="119" spans="1:45" ht="39.75" thickTop="1" thickBot="1" x14ac:dyDescent="0.3">
      <c r="A119" s="181" t="s">
        <v>788</v>
      </c>
      <c r="B119" s="147">
        <f>+B120</f>
        <v>0</v>
      </c>
      <c r="C119" s="147">
        <f t="shared" ref="C119:E119" si="86">+C120</f>
        <v>0</v>
      </c>
      <c r="D119" s="147">
        <f t="shared" si="86"/>
        <v>0</v>
      </c>
      <c r="E119" s="147">
        <f t="shared" si="86"/>
        <v>0</v>
      </c>
      <c r="F119" s="147"/>
      <c r="G119" s="147"/>
      <c r="H119" s="147"/>
      <c r="I119" s="147"/>
      <c r="J119" s="147">
        <f t="shared" si="85"/>
        <v>0</v>
      </c>
      <c r="K119" s="147">
        <f t="shared" si="85"/>
        <v>0</v>
      </c>
      <c r="L119" s="147">
        <f t="shared" si="85"/>
        <v>0</v>
      </c>
      <c r="M119" s="147">
        <f t="shared" si="85"/>
        <v>0</v>
      </c>
      <c r="N119" s="147">
        <f t="shared" si="85"/>
        <v>10997108327</v>
      </c>
      <c r="O119" s="147">
        <f t="shared" si="85"/>
        <v>0</v>
      </c>
      <c r="P119" s="147">
        <f t="shared" si="85"/>
        <v>0</v>
      </c>
      <c r="Q119" s="147">
        <f t="shared" si="85"/>
        <v>0</v>
      </c>
      <c r="R119" s="193">
        <f>B119+F119+J119+N119</f>
        <v>10997108327</v>
      </c>
      <c r="S119" s="193">
        <f t="shared" ref="S119:U119" si="87">C119+G119+K119+O119</f>
        <v>0</v>
      </c>
      <c r="T119" s="193">
        <f t="shared" si="87"/>
        <v>0</v>
      </c>
      <c r="U119" s="193">
        <f t="shared" si="87"/>
        <v>0</v>
      </c>
      <c r="V119" s="135"/>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row>
    <row r="120" spans="1:45" ht="16.5" thickTop="1" thickBot="1" x14ac:dyDescent="0.3">
      <c r="A120" s="24" t="s">
        <v>738</v>
      </c>
      <c r="B120" s="147">
        <f>+B121</f>
        <v>0</v>
      </c>
      <c r="C120" s="175">
        <f t="shared" si="85"/>
        <v>0</v>
      </c>
      <c r="D120" s="147">
        <f t="shared" si="85"/>
        <v>0</v>
      </c>
      <c r="E120" s="147">
        <f t="shared" si="85"/>
        <v>0</v>
      </c>
      <c r="F120" s="175"/>
      <c r="G120" s="147"/>
      <c r="H120" s="147"/>
      <c r="I120" s="147"/>
      <c r="J120" s="175">
        <f t="shared" si="85"/>
        <v>0</v>
      </c>
      <c r="K120" s="175">
        <f t="shared" si="85"/>
        <v>0</v>
      </c>
      <c r="L120" s="175">
        <f t="shared" si="85"/>
        <v>0</v>
      </c>
      <c r="M120" s="175">
        <f t="shared" si="85"/>
        <v>0</v>
      </c>
      <c r="N120" s="175">
        <f t="shared" si="85"/>
        <v>10997108327</v>
      </c>
      <c r="O120" s="175">
        <f t="shared" si="85"/>
        <v>0</v>
      </c>
      <c r="P120" s="175">
        <f t="shared" si="85"/>
        <v>0</v>
      </c>
      <c r="Q120" s="175">
        <f t="shared" si="85"/>
        <v>0</v>
      </c>
      <c r="R120" s="176"/>
      <c r="S120" s="176"/>
      <c r="T120" s="176"/>
      <c r="U120" s="179"/>
      <c r="V120" s="135"/>
      <c r="W120" s="128"/>
      <c r="X120" s="128"/>
      <c r="Y120" s="128"/>
      <c r="Z120" s="128"/>
      <c r="AA120" s="128"/>
      <c r="AB120" s="128"/>
      <c r="AC120" s="128"/>
      <c r="AD120" s="128"/>
      <c r="AE120" s="128"/>
      <c r="AF120" s="128"/>
      <c r="AG120" s="128"/>
      <c r="AH120" s="128"/>
      <c r="AI120" s="128"/>
      <c r="AJ120" s="128"/>
      <c r="AK120" s="128"/>
      <c r="AL120" s="128"/>
      <c r="AM120" s="128"/>
      <c r="AN120" s="128"/>
      <c r="AO120" s="128"/>
      <c r="AP120" s="128"/>
      <c r="AQ120" s="128"/>
      <c r="AR120" s="128"/>
      <c r="AS120" s="128"/>
    </row>
    <row r="121" spans="1:45" ht="16.5" thickTop="1" thickBot="1" x14ac:dyDescent="0.3">
      <c r="A121" s="182" t="s">
        <v>739</v>
      </c>
      <c r="B121" s="147">
        <f>+B122</f>
        <v>0</v>
      </c>
      <c r="C121" s="147">
        <f t="shared" si="85"/>
        <v>0</v>
      </c>
      <c r="D121" s="147">
        <f t="shared" si="85"/>
        <v>0</v>
      </c>
      <c r="E121" s="147">
        <f t="shared" si="85"/>
        <v>0</v>
      </c>
      <c r="F121" s="147"/>
      <c r="G121" s="147"/>
      <c r="H121" s="147"/>
      <c r="I121" s="147"/>
      <c r="J121" s="147">
        <f t="shared" si="85"/>
        <v>0</v>
      </c>
      <c r="K121" s="147">
        <f t="shared" si="85"/>
        <v>0</v>
      </c>
      <c r="L121" s="147">
        <f t="shared" si="85"/>
        <v>0</v>
      </c>
      <c r="M121" s="147">
        <f t="shared" si="85"/>
        <v>0</v>
      </c>
      <c r="N121" s="147">
        <f t="shared" si="85"/>
        <v>10997108327</v>
      </c>
      <c r="O121" s="147">
        <f t="shared" si="85"/>
        <v>0</v>
      </c>
      <c r="P121" s="147">
        <f t="shared" si="85"/>
        <v>0</v>
      </c>
      <c r="Q121" s="147">
        <f t="shared" si="85"/>
        <v>0</v>
      </c>
      <c r="R121" s="150"/>
      <c r="S121" s="150"/>
      <c r="T121" s="150"/>
      <c r="U121" s="144"/>
      <c r="V121" s="135"/>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row>
    <row r="122" spans="1:45" ht="16.5" thickTop="1" thickBot="1" x14ac:dyDescent="0.3">
      <c r="A122" s="182" t="s">
        <v>61</v>
      </c>
      <c r="B122" s="147"/>
      <c r="C122" s="147"/>
      <c r="D122" s="147"/>
      <c r="E122" s="147"/>
      <c r="F122" s="218"/>
      <c r="G122" s="218"/>
      <c r="H122" s="218"/>
      <c r="I122" s="218"/>
      <c r="J122" s="147">
        <v>0</v>
      </c>
      <c r="K122" s="147"/>
      <c r="L122" s="147"/>
      <c r="M122" s="147"/>
      <c r="N122" s="147">
        <v>10997108327</v>
      </c>
      <c r="O122" s="147">
        <v>0</v>
      </c>
      <c r="P122" s="147">
        <v>0</v>
      </c>
      <c r="Q122" s="147">
        <v>0</v>
      </c>
      <c r="R122" s="150"/>
      <c r="S122" s="150"/>
      <c r="T122" s="150"/>
      <c r="U122" s="144"/>
      <c r="V122" s="135"/>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row>
    <row r="123" spans="1:45" ht="39.75" thickTop="1" thickBot="1" x14ac:dyDescent="0.3">
      <c r="A123" s="181" t="s">
        <v>789</v>
      </c>
      <c r="B123" s="147"/>
      <c r="C123" s="147"/>
      <c r="D123" s="147"/>
      <c r="E123" s="147"/>
      <c r="F123" s="218"/>
      <c r="G123" s="218"/>
      <c r="H123" s="218"/>
      <c r="I123" s="218"/>
      <c r="J123" s="147"/>
      <c r="K123" s="147"/>
      <c r="L123" s="147"/>
      <c r="M123" s="147"/>
      <c r="N123" s="147">
        <f>+N124</f>
        <v>1391317215</v>
      </c>
      <c r="O123" s="147">
        <f t="shared" ref="O123:Q125" si="88">+O124</f>
        <v>0</v>
      </c>
      <c r="P123" s="147">
        <f t="shared" si="88"/>
        <v>0</v>
      </c>
      <c r="Q123" s="147">
        <f t="shared" si="88"/>
        <v>0</v>
      </c>
      <c r="R123" s="193">
        <f>B123+F123+J123+N123</f>
        <v>1391317215</v>
      </c>
      <c r="S123" s="193">
        <f t="shared" ref="S123:U130" si="89">C123+G123+K123+O123</f>
        <v>0</v>
      </c>
      <c r="T123" s="193">
        <f t="shared" si="89"/>
        <v>0</v>
      </c>
      <c r="U123" s="193">
        <f t="shared" si="89"/>
        <v>0</v>
      </c>
      <c r="V123" s="135"/>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row>
    <row r="124" spans="1:45" ht="16.5" thickTop="1" thickBot="1" x14ac:dyDescent="0.3">
      <c r="A124" s="24" t="s">
        <v>738</v>
      </c>
      <c r="B124" s="147"/>
      <c r="C124" s="147"/>
      <c r="D124" s="147"/>
      <c r="E124" s="147"/>
      <c r="F124" s="218"/>
      <c r="G124" s="218"/>
      <c r="H124" s="218"/>
      <c r="I124" s="218"/>
      <c r="J124" s="147"/>
      <c r="K124" s="147"/>
      <c r="L124" s="147"/>
      <c r="M124" s="147"/>
      <c r="N124" s="147">
        <f>+N125</f>
        <v>1391317215</v>
      </c>
      <c r="O124" s="147">
        <f t="shared" si="88"/>
        <v>0</v>
      </c>
      <c r="P124" s="147">
        <f t="shared" si="88"/>
        <v>0</v>
      </c>
      <c r="Q124" s="147">
        <f t="shared" si="88"/>
        <v>0</v>
      </c>
      <c r="R124" s="193">
        <f t="shared" ref="R124:R126" si="90">B124+F124+J124+N124</f>
        <v>1391317215</v>
      </c>
      <c r="S124" s="193">
        <f t="shared" si="89"/>
        <v>0</v>
      </c>
      <c r="T124" s="193">
        <f t="shared" si="89"/>
        <v>0</v>
      </c>
      <c r="U124" s="193">
        <f t="shared" si="89"/>
        <v>0</v>
      </c>
      <c r="V124" s="135"/>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row>
    <row r="125" spans="1:45" ht="16.5" thickTop="1" thickBot="1" x14ac:dyDescent="0.3">
      <c r="A125" s="182" t="s">
        <v>739</v>
      </c>
      <c r="B125" s="147"/>
      <c r="C125" s="147"/>
      <c r="D125" s="147"/>
      <c r="E125" s="147"/>
      <c r="F125" s="218"/>
      <c r="G125" s="218"/>
      <c r="H125" s="218"/>
      <c r="I125" s="218"/>
      <c r="J125" s="147"/>
      <c r="K125" s="147"/>
      <c r="L125" s="147"/>
      <c r="M125" s="147"/>
      <c r="N125" s="147">
        <f>+N126</f>
        <v>1391317215</v>
      </c>
      <c r="O125" s="147">
        <f t="shared" si="88"/>
        <v>0</v>
      </c>
      <c r="P125" s="147">
        <f t="shared" si="88"/>
        <v>0</v>
      </c>
      <c r="Q125" s="147">
        <f t="shared" si="88"/>
        <v>0</v>
      </c>
      <c r="R125" s="193">
        <f t="shared" si="90"/>
        <v>1391317215</v>
      </c>
      <c r="S125" s="193">
        <f t="shared" si="89"/>
        <v>0</v>
      </c>
      <c r="T125" s="193">
        <f t="shared" si="89"/>
        <v>0</v>
      </c>
      <c r="U125" s="193">
        <f t="shared" si="89"/>
        <v>0</v>
      </c>
      <c r="V125" s="135"/>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row>
    <row r="126" spans="1:45" ht="16.5" thickTop="1" thickBot="1" x14ac:dyDescent="0.3">
      <c r="A126" s="182" t="s">
        <v>61</v>
      </c>
      <c r="B126" s="147"/>
      <c r="C126" s="147"/>
      <c r="D126" s="147"/>
      <c r="E126" s="147"/>
      <c r="F126" s="218"/>
      <c r="G126" s="218"/>
      <c r="H126" s="218"/>
      <c r="I126" s="218"/>
      <c r="J126" s="147"/>
      <c r="K126" s="147"/>
      <c r="L126" s="147"/>
      <c r="M126" s="147"/>
      <c r="N126" s="147">
        <v>1391317215</v>
      </c>
      <c r="O126" s="147">
        <v>0</v>
      </c>
      <c r="P126" s="147">
        <v>0</v>
      </c>
      <c r="Q126" s="147">
        <v>0</v>
      </c>
      <c r="R126" s="193">
        <f t="shared" si="90"/>
        <v>1391317215</v>
      </c>
      <c r="S126" s="193">
        <f t="shared" si="89"/>
        <v>0</v>
      </c>
      <c r="T126" s="193">
        <f t="shared" si="89"/>
        <v>0</v>
      </c>
      <c r="U126" s="193">
        <f t="shared" si="89"/>
        <v>0</v>
      </c>
      <c r="V126" s="135"/>
      <c r="W126" s="128"/>
      <c r="X126" s="128"/>
      <c r="Y126" s="128"/>
      <c r="Z126" s="128"/>
      <c r="AA126" s="128"/>
      <c r="AB126" s="128"/>
      <c r="AC126" s="128"/>
      <c r="AD126" s="128"/>
      <c r="AE126" s="128"/>
      <c r="AF126" s="128"/>
      <c r="AG126" s="128"/>
      <c r="AH126" s="128"/>
      <c r="AI126" s="128"/>
      <c r="AJ126" s="128"/>
      <c r="AK126" s="128"/>
      <c r="AL126" s="128"/>
      <c r="AM126" s="128"/>
      <c r="AN126" s="128"/>
      <c r="AO126" s="128"/>
      <c r="AP126" s="128"/>
      <c r="AQ126" s="128"/>
      <c r="AR126" s="128"/>
      <c r="AS126" s="128"/>
    </row>
    <row r="127" spans="1:45" ht="39.75" thickTop="1" thickBot="1" x14ac:dyDescent="0.3">
      <c r="A127" s="181" t="s">
        <v>790</v>
      </c>
      <c r="B127" s="147"/>
      <c r="C127" s="147"/>
      <c r="D127" s="147"/>
      <c r="E127" s="147"/>
      <c r="F127" s="218"/>
      <c r="G127" s="218"/>
      <c r="H127" s="218"/>
      <c r="I127" s="218"/>
      <c r="J127" s="147"/>
      <c r="K127" s="147"/>
      <c r="L127" s="147"/>
      <c r="M127" s="147"/>
      <c r="N127" s="147">
        <f>+N128</f>
        <v>128834170</v>
      </c>
      <c r="O127" s="147">
        <f t="shared" ref="O127:Q129" si="91">+O128</f>
        <v>127189242</v>
      </c>
      <c r="P127" s="147">
        <f t="shared" si="91"/>
        <v>121067627</v>
      </c>
      <c r="Q127" s="147">
        <f t="shared" si="91"/>
        <v>121067627</v>
      </c>
      <c r="R127" s="193">
        <f>B127+F127+J127+N127</f>
        <v>128834170</v>
      </c>
      <c r="S127" s="193">
        <f t="shared" si="89"/>
        <v>127189242</v>
      </c>
      <c r="T127" s="193">
        <f t="shared" si="89"/>
        <v>121067627</v>
      </c>
      <c r="U127" s="193">
        <f t="shared" si="89"/>
        <v>121067627</v>
      </c>
      <c r="V127" s="135"/>
      <c r="W127" s="128"/>
      <c r="X127" s="128"/>
      <c r="Y127" s="128"/>
      <c r="Z127" s="128"/>
      <c r="AA127" s="128"/>
      <c r="AB127" s="128"/>
      <c r="AC127" s="128"/>
      <c r="AD127" s="128"/>
      <c r="AE127" s="128"/>
      <c r="AF127" s="128"/>
      <c r="AG127" s="128"/>
      <c r="AH127" s="128"/>
      <c r="AI127" s="128"/>
      <c r="AJ127" s="128"/>
      <c r="AK127" s="128"/>
      <c r="AL127" s="128"/>
      <c r="AM127" s="128"/>
      <c r="AN127" s="128"/>
      <c r="AO127" s="128"/>
      <c r="AP127" s="128"/>
      <c r="AQ127" s="128"/>
      <c r="AR127" s="128"/>
      <c r="AS127" s="128"/>
    </row>
    <row r="128" spans="1:45" ht="16.5" thickTop="1" thickBot="1" x14ac:dyDescent="0.3">
      <c r="A128" s="24" t="s">
        <v>738</v>
      </c>
      <c r="B128" s="147"/>
      <c r="C128" s="147"/>
      <c r="D128" s="147"/>
      <c r="E128" s="147"/>
      <c r="F128" s="218"/>
      <c r="G128" s="218"/>
      <c r="H128" s="218"/>
      <c r="I128" s="218"/>
      <c r="J128" s="147"/>
      <c r="K128" s="147"/>
      <c r="L128" s="147"/>
      <c r="M128" s="147"/>
      <c r="N128" s="147">
        <f>+N129</f>
        <v>128834170</v>
      </c>
      <c r="O128" s="147">
        <f t="shared" si="91"/>
        <v>127189242</v>
      </c>
      <c r="P128" s="147">
        <f t="shared" si="91"/>
        <v>121067627</v>
      </c>
      <c r="Q128" s="147">
        <f t="shared" si="91"/>
        <v>121067627</v>
      </c>
      <c r="R128" s="193">
        <f t="shared" ref="R128:R130" si="92">B128+F128+J128+N128</f>
        <v>128834170</v>
      </c>
      <c r="S128" s="193">
        <f t="shared" si="89"/>
        <v>127189242</v>
      </c>
      <c r="T128" s="193">
        <f t="shared" si="89"/>
        <v>121067627</v>
      </c>
      <c r="U128" s="144"/>
      <c r="V128" s="135"/>
      <c r="W128" s="128"/>
      <c r="X128" s="128"/>
      <c r="Y128" s="128"/>
      <c r="Z128" s="128"/>
      <c r="AA128" s="128"/>
      <c r="AB128" s="128"/>
      <c r="AC128" s="128"/>
      <c r="AD128" s="128"/>
      <c r="AE128" s="128"/>
      <c r="AF128" s="128"/>
      <c r="AG128" s="128"/>
      <c r="AH128" s="128"/>
      <c r="AI128" s="128"/>
      <c r="AJ128" s="128"/>
      <c r="AK128" s="128"/>
      <c r="AL128" s="128"/>
      <c r="AM128" s="128"/>
      <c r="AN128" s="128"/>
      <c r="AO128" s="128"/>
      <c r="AP128" s="128"/>
      <c r="AQ128" s="128"/>
      <c r="AR128" s="128"/>
      <c r="AS128" s="128"/>
    </row>
    <row r="129" spans="1:45" ht="16.5" thickTop="1" thickBot="1" x14ac:dyDescent="0.3">
      <c r="A129" s="182" t="s">
        <v>739</v>
      </c>
      <c r="B129" s="147"/>
      <c r="C129" s="147"/>
      <c r="D129" s="147"/>
      <c r="E129" s="147"/>
      <c r="F129" s="218"/>
      <c r="G129" s="218"/>
      <c r="H129" s="218"/>
      <c r="I129" s="218"/>
      <c r="J129" s="147"/>
      <c r="K129" s="147"/>
      <c r="L129" s="147"/>
      <c r="M129" s="147"/>
      <c r="N129" s="147">
        <f>+N130</f>
        <v>128834170</v>
      </c>
      <c r="O129" s="147">
        <f t="shared" si="91"/>
        <v>127189242</v>
      </c>
      <c r="P129" s="147">
        <f t="shared" si="91"/>
        <v>121067627</v>
      </c>
      <c r="Q129" s="147">
        <f t="shared" si="91"/>
        <v>121067627</v>
      </c>
      <c r="R129" s="193">
        <f t="shared" si="92"/>
        <v>128834170</v>
      </c>
      <c r="S129" s="193">
        <f t="shared" si="89"/>
        <v>127189242</v>
      </c>
      <c r="T129" s="193">
        <f t="shared" si="89"/>
        <v>121067627</v>
      </c>
      <c r="U129" s="144"/>
      <c r="V129" s="135"/>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row>
    <row r="130" spans="1:45" ht="16.5" thickTop="1" thickBot="1" x14ac:dyDescent="0.3">
      <c r="A130" s="182" t="s">
        <v>61</v>
      </c>
      <c r="B130" s="147"/>
      <c r="C130" s="147"/>
      <c r="D130" s="147"/>
      <c r="E130" s="147"/>
      <c r="F130" s="218"/>
      <c r="G130" s="218"/>
      <c r="H130" s="218"/>
      <c r="I130" s="218"/>
      <c r="J130" s="147"/>
      <c r="K130" s="147"/>
      <c r="L130" s="147"/>
      <c r="M130" s="147"/>
      <c r="N130" s="147">
        <v>128834170</v>
      </c>
      <c r="O130" s="147">
        <v>127189242</v>
      </c>
      <c r="P130" s="147">
        <v>121067627</v>
      </c>
      <c r="Q130" s="147">
        <v>121067627</v>
      </c>
      <c r="R130" s="193">
        <f t="shared" si="92"/>
        <v>128834170</v>
      </c>
      <c r="S130" s="193">
        <f t="shared" si="89"/>
        <v>127189242</v>
      </c>
      <c r="T130" s="193">
        <f t="shared" si="89"/>
        <v>121067627</v>
      </c>
      <c r="U130" s="144"/>
      <c r="V130" s="135"/>
      <c r="W130" s="128"/>
      <c r="X130" s="128"/>
      <c r="Y130" s="128"/>
      <c r="Z130" s="128"/>
      <c r="AA130" s="128"/>
      <c r="AB130" s="128"/>
      <c r="AC130" s="128"/>
      <c r="AD130" s="128"/>
      <c r="AE130" s="128"/>
      <c r="AF130" s="128"/>
      <c r="AG130" s="128"/>
      <c r="AH130" s="128"/>
      <c r="AI130" s="128"/>
      <c r="AJ130" s="128"/>
      <c r="AK130" s="128"/>
      <c r="AL130" s="128"/>
      <c r="AM130" s="128"/>
      <c r="AN130" s="128"/>
      <c r="AO130" s="128"/>
      <c r="AP130" s="128"/>
      <c r="AQ130" s="128"/>
      <c r="AR130" s="128"/>
      <c r="AS130" s="128"/>
    </row>
    <row r="131" spans="1:45" ht="39.75" thickTop="1" thickBot="1" x14ac:dyDescent="0.3">
      <c r="A131" s="181" t="s">
        <v>791</v>
      </c>
      <c r="B131" s="147"/>
      <c r="C131" s="147"/>
      <c r="D131" s="147"/>
      <c r="E131" s="147"/>
      <c r="F131" s="218"/>
      <c r="G131" s="218"/>
      <c r="H131" s="218"/>
      <c r="I131" s="218"/>
      <c r="J131" s="147"/>
      <c r="K131" s="147"/>
      <c r="L131" s="147"/>
      <c r="M131" s="147"/>
      <c r="N131" s="147">
        <f>+N132</f>
        <v>2729227294</v>
      </c>
      <c r="O131" s="147">
        <f t="shared" ref="O131:Q133" si="93">+O132</f>
        <v>2727801572</v>
      </c>
      <c r="P131" s="147">
        <f t="shared" si="93"/>
        <v>0</v>
      </c>
      <c r="Q131" s="147">
        <f t="shared" si="93"/>
        <v>0</v>
      </c>
      <c r="R131" s="150"/>
      <c r="S131" s="150"/>
      <c r="T131" s="150"/>
      <c r="U131" s="144"/>
      <c r="V131" s="135"/>
      <c r="W131" s="128"/>
      <c r="X131" s="128"/>
      <c r="Y131" s="128"/>
      <c r="Z131" s="128"/>
      <c r="AA131" s="128"/>
      <c r="AB131" s="128"/>
      <c r="AC131" s="128"/>
      <c r="AD131" s="128"/>
      <c r="AE131" s="128"/>
      <c r="AF131" s="128"/>
      <c r="AG131" s="128"/>
      <c r="AH131" s="128"/>
      <c r="AI131" s="128"/>
      <c r="AJ131" s="128"/>
      <c r="AK131" s="128"/>
      <c r="AL131" s="128"/>
      <c r="AM131" s="128"/>
      <c r="AN131" s="128"/>
      <c r="AO131" s="128"/>
      <c r="AP131" s="128"/>
      <c r="AQ131" s="128"/>
      <c r="AR131" s="128"/>
      <c r="AS131" s="128"/>
    </row>
    <row r="132" spans="1:45" ht="16.5" thickTop="1" thickBot="1" x14ac:dyDescent="0.3">
      <c r="A132" s="24" t="s">
        <v>738</v>
      </c>
      <c r="B132" s="147"/>
      <c r="C132" s="147"/>
      <c r="D132" s="147"/>
      <c r="E132" s="147"/>
      <c r="F132" s="218"/>
      <c r="G132" s="218"/>
      <c r="H132" s="218"/>
      <c r="I132" s="218"/>
      <c r="J132" s="147"/>
      <c r="K132" s="147"/>
      <c r="L132" s="147"/>
      <c r="M132" s="147"/>
      <c r="N132" s="147">
        <f>+N133</f>
        <v>2729227294</v>
      </c>
      <c r="O132" s="147">
        <f t="shared" si="93"/>
        <v>2727801572</v>
      </c>
      <c r="P132" s="147">
        <f t="shared" si="93"/>
        <v>0</v>
      </c>
      <c r="Q132" s="147">
        <f t="shared" si="93"/>
        <v>0</v>
      </c>
      <c r="R132" s="150"/>
      <c r="S132" s="150"/>
      <c r="T132" s="150"/>
      <c r="U132" s="144"/>
      <c r="V132" s="135"/>
      <c r="W132" s="128"/>
      <c r="X132" s="128"/>
      <c r="Y132" s="128"/>
      <c r="Z132" s="128"/>
      <c r="AA132" s="128"/>
      <c r="AB132" s="128"/>
      <c r="AC132" s="128"/>
      <c r="AD132" s="128"/>
      <c r="AE132" s="128"/>
      <c r="AF132" s="128"/>
      <c r="AG132" s="128"/>
      <c r="AH132" s="128"/>
      <c r="AI132" s="128"/>
      <c r="AJ132" s="128"/>
      <c r="AK132" s="128"/>
      <c r="AL132" s="128"/>
      <c r="AM132" s="128"/>
      <c r="AN132" s="128"/>
      <c r="AO132" s="128"/>
      <c r="AP132" s="128"/>
      <c r="AQ132" s="128"/>
      <c r="AR132" s="128"/>
      <c r="AS132" s="128"/>
    </row>
    <row r="133" spans="1:45" ht="16.5" thickTop="1" thickBot="1" x14ac:dyDescent="0.3">
      <c r="A133" s="182" t="s">
        <v>739</v>
      </c>
      <c r="B133" s="147"/>
      <c r="C133" s="147"/>
      <c r="D133" s="147"/>
      <c r="E133" s="147"/>
      <c r="F133" s="218"/>
      <c r="G133" s="218"/>
      <c r="H133" s="218"/>
      <c r="I133" s="218"/>
      <c r="J133" s="147"/>
      <c r="K133" s="147"/>
      <c r="L133" s="147"/>
      <c r="M133" s="147"/>
      <c r="N133" s="147">
        <f>+N134</f>
        <v>2729227294</v>
      </c>
      <c r="O133" s="147">
        <f t="shared" si="93"/>
        <v>2727801572</v>
      </c>
      <c r="P133" s="147">
        <f t="shared" si="93"/>
        <v>0</v>
      </c>
      <c r="Q133" s="147">
        <f t="shared" si="93"/>
        <v>0</v>
      </c>
      <c r="R133" s="150"/>
      <c r="S133" s="150"/>
      <c r="T133" s="150"/>
      <c r="U133" s="144"/>
      <c r="V133" s="135"/>
      <c r="W133" s="128"/>
      <c r="X133" s="128"/>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row>
    <row r="134" spans="1:45" ht="16.5" thickTop="1" thickBot="1" x14ac:dyDescent="0.3">
      <c r="A134" s="182" t="s">
        <v>61</v>
      </c>
      <c r="B134" s="147"/>
      <c r="C134" s="147"/>
      <c r="D134" s="147"/>
      <c r="E134" s="147"/>
      <c r="F134" s="218"/>
      <c r="G134" s="218"/>
      <c r="H134" s="218"/>
      <c r="I134" s="218"/>
      <c r="J134" s="147"/>
      <c r="K134" s="147"/>
      <c r="L134" s="147"/>
      <c r="M134" s="147"/>
      <c r="N134" s="147">
        <v>2729227294</v>
      </c>
      <c r="O134" s="147">
        <v>2727801572</v>
      </c>
      <c r="P134" s="147">
        <v>0</v>
      </c>
      <c r="Q134" s="147">
        <v>0</v>
      </c>
      <c r="R134" s="150"/>
      <c r="S134" s="150"/>
      <c r="T134" s="150"/>
      <c r="U134" s="144"/>
      <c r="V134" s="135"/>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row>
    <row r="135" spans="1:45" ht="39.75" thickTop="1" thickBot="1" x14ac:dyDescent="0.3">
      <c r="A135" s="181" t="s">
        <v>792</v>
      </c>
      <c r="B135" s="147"/>
      <c r="C135" s="147"/>
      <c r="D135" s="147"/>
      <c r="E135" s="147"/>
      <c r="F135" s="147"/>
      <c r="G135" s="147"/>
      <c r="H135" s="147">
        <f t="shared" ref="H135:I137" si="94">+H136</f>
        <v>0</v>
      </c>
      <c r="I135" s="147">
        <f t="shared" si="94"/>
        <v>0</v>
      </c>
      <c r="J135" s="147"/>
      <c r="K135" s="147"/>
      <c r="L135" s="147"/>
      <c r="M135" s="147"/>
      <c r="N135" s="147">
        <f>+N136</f>
        <v>3966687778</v>
      </c>
      <c r="O135" s="147">
        <f t="shared" ref="O135:Q137" si="95">+O136</f>
        <v>0</v>
      </c>
      <c r="P135" s="147">
        <f t="shared" si="95"/>
        <v>0</v>
      </c>
      <c r="Q135" s="147">
        <f t="shared" si="95"/>
        <v>0</v>
      </c>
      <c r="R135" s="193">
        <f>B135+F135+J135+N135</f>
        <v>3966687778</v>
      </c>
      <c r="S135" s="193">
        <f t="shared" ref="S135:U135" si="96">C135+G135+K135+O135</f>
        <v>0</v>
      </c>
      <c r="T135" s="193">
        <f t="shared" si="96"/>
        <v>0</v>
      </c>
      <c r="U135" s="193">
        <f t="shared" si="96"/>
        <v>0</v>
      </c>
      <c r="V135" s="135"/>
      <c r="W135" s="128"/>
      <c r="X135" s="128"/>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row>
    <row r="136" spans="1:45" ht="16.5" thickTop="1" thickBot="1" x14ac:dyDescent="0.3">
      <c r="A136" s="24" t="s">
        <v>738</v>
      </c>
      <c r="B136" s="147"/>
      <c r="C136" s="147"/>
      <c r="D136" s="147"/>
      <c r="E136" s="147"/>
      <c r="F136" s="147"/>
      <c r="G136" s="147"/>
      <c r="H136" s="147">
        <f t="shared" si="94"/>
        <v>0</v>
      </c>
      <c r="I136" s="147">
        <f t="shared" si="94"/>
        <v>0</v>
      </c>
      <c r="J136" s="147"/>
      <c r="K136" s="147"/>
      <c r="L136" s="147"/>
      <c r="M136" s="147"/>
      <c r="N136" s="147">
        <f>+N137</f>
        <v>3966687778</v>
      </c>
      <c r="O136" s="147">
        <f t="shared" si="95"/>
        <v>0</v>
      </c>
      <c r="P136" s="147">
        <f t="shared" si="95"/>
        <v>0</v>
      </c>
      <c r="Q136" s="147">
        <f t="shared" si="95"/>
        <v>0</v>
      </c>
      <c r="R136" s="150"/>
      <c r="S136" s="150"/>
      <c r="T136" s="150"/>
      <c r="U136" s="144"/>
      <c r="V136" s="135"/>
      <c r="W136" s="128"/>
      <c r="X136" s="128"/>
      <c r="Y136" s="128"/>
      <c r="Z136" s="128"/>
      <c r="AA136" s="128"/>
      <c r="AB136" s="128"/>
      <c r="AC136" s="128"/>
      <c r="AD136" s="128"/>
      <c r="AE136" s="128"/>
      <c r="AF136" s="128"/>
      <c r="AG136" s="128"/>
      <c r="AH136" s="128"/>
      <c r="AI136" s="128"/>
      <c r="AJ136" s="128"/>
      <c r="AK136" s="128"/>
      <c r="AL136" s="128"/>
      <c r="AM136" s="128"/>
      <c r="AN136" s="128"/>
      <c r="AO136" s="128"/>
      <c r="AP136" s="128"/>
      <c r="AQ136" s="128"/>
      <c r="AR136" s="128"/>
      <c r="AS136" s="128"/>
    </row>
    <row r="137" spans="1:45" ht="16.5" thickTop="1" thickBot="1" x14ac:dyDescent="0.3">
      <c r="A137" s="182" t="s">
        <v>739</v>
      </c>
      <c r="B137" s="147"/>
      <c r="C137" s="147"/>
      <c r="D137" s="147"/>
      <c r="E137" s="147"/>
      <c r="F137" s="147"/>
      <c r="G137" s="147"/>
      <c r="H137" s="147">
        <f t="shared" si="94"/>
        <v>0</v>
      </c>
      <c r="I137" s="147">
        <f t="shared" si="94"/>
        <v>0</v>
      </c>
      <c r="J137" s="147"/>
      <c r="K137" s="147"/>
      <c r="L137" s="147"/>
      <c r="M137" s="147"/>
      <c r="N137" s="147">
        <f>+N138</f>
        <v>3966687778</v>
      </c>
      <c r="O137" s="147">
        <f t="shared" si="95"/>
        <v>0</v>
      </c>
      <c r="P137" s="147">
        <f t="shared" si="95"/>
        <v>0</v>
      </c>
      <c r="Q137" s="147">
        <f t="shared" si="95"/>
        <v>0</v>
      </c>
      <c r="R137" s="150"/>
      <c r="S137" s="150"/>
      <c r="T137" s="150"/>
      <c r="U137" s="144"/>
      <c r="V137" s="135"/>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row>
    <row r="138" spans="1:45" ht="16.5" thickTop="1" thickBot="1" x14ac:dyDescent="0.3">
      <c r="A138" s="182" t="s">
        <v>61</v>
      </c>
      <c r="B138" s="147"/>
      <c r="C138" s="147"/>
      <c r="D138" s="147"/>
      <c r="E138" s="147"/>
      <c r="F138" s="128"/>
      <c r="G138" s="128"/>
      <c r="H138" s="147">
        <v>0</v>
      </c>
      <c r="I138" s="147">
        <v>0</v>
      </c>
      <c r="J138" s="147"/>
      <c r="K138" s="147"/>
      <c r="L138" s="147"/>
      <c r="M138" s="147"/>
      <c r="N138" s="147">
        <v>3966687778</v>
      </c>
      <c r="O138" s="147">
        <v>0</v>
      </c>
      <c r="P138" s="147">
        <v>0</v>
      </c>
      <c r="Q138" s="147">
        <v>0</v>
      </c>
      <c r="R138" s="150"/>
      <c r="S138" s="150"/>
      <c r="T138" s="150"/>
      <c r="U138" s="144"/>
      <c r="V138" s="135"/>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row>
    <row r="139" spans="1:45" ht="16.5" thickTop="1" thickBot="1" x14ac:dyDescent="0.3">
      <c r="A139" s="173" t="s">
        <v>793</v>
      </c>
      <c r="B139" s="194">
        <f>+B140</f>
        <v>3000000000</v>
      </c>
      <c r="C139" s="194">
        <f t="shared" ref="C139:Q142" si="97">+C140</f>
        <v>1460112086</v>
      </c>
      <c r="D139" s="194">
        <f t="shared" si="97"/>
        <v>817142209</v>
      </c>
      <c r="E139" s="194">
        <f t="shared" si="97"/>
        <v>754956989</v>
      </c>
      <c r="F139" s="195">
        <f t="shared" ref="F139:M139" si="98">+F140+F211</f>
        <v>0</v>
      </c>
      <c r="G139" s="195">
        <f t="shared" si="98"/>
        <v>0</v>
      </c>
      <c r="H139" s="195">
        <f t="shared" si="98"/>
        <v>0</v>
      </c>
      <c r="I139" s="195">
        <f t="shared" si="98"/>
        <v>0</v>
      </c>
      <c r="J139" s="195">
        <f t="shared" si="98"/>
        <v>0</v>
      </c>
      <c r="K139" s="195">
        <f t="shared" si="98"/>
        <v>0</v>
      </c>
      <c r="L139" s="195">
        <f t="shared" si="98"/>
        <v>0</v>
      </c>
      <c r="M139" s="195">
        <f t="shared" si="98"/>
        <v>0</v>
      </c>
      <c r="N139" s="175">
        <f>+N140+N144+N148</f>
        <v>7618296180</v>
      </c>
      <c r="O139" s="175">
        <f t="shared" ref="O139:Q139" si="99">+O140+O144+O148</f>
        <v>3118296179</v>
      </c>
      <c r="P139" s="175">
        <f t="shared" si="99"/>
        <v>66799646</v>
      </c>
      <c r="Q139" s="175">
        <f t="shared" si="99"/>
        <v>0</v>
      </c>
      <c r="R139" s="150">
        <f>R140</f>
        <v>3000000000</v>
      </c>
      <c r="S139" s="150">
        <f t="shared" ref="S139:U139" si="100">S140</f>
        <v>1460112086</v>
      </c>
      <c r="T139" s="150">
        <f t="shared" si="100"/>
        <v>817142209</v>
      </c>
      <c r="U139" s="150">
        <f t="shared" si="100"/>
        <v>754956989</v>
      </c>
      <c r="V139" s="135"/>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row>
    <row r="140" spans="1:45" ht="27" thickTop="1" thickBot="1" x14ac:dyDescent="0.3">
      <c r="A140" s="181" t="s">
        <v>794</v>
      </c>
      <c r="B140" s="147">
        <f>+B141</f>
        <v>3000000000</v>
      </c>
      <c r="C140" s="147">
        <f t="shared" si="97"/>
        <v>1460112086</v>
      </c>
      <c r="D140" s="147">
        <f t="shared" si="97"/>
        <v>817142209</v>
      </c>
      <c r="E140" s="147">
        <f t="shared" si="97"/>
        <v>754956989</v>
      </c>
      <c r="F140" s="147">
        <f t="shared" si="97"/>
        <v>0</v>
      </c>
      <c r="G140" s="147">
        <f t="shared" si="97"/>
        <v>0</v>
      </c>
      <c r="H140" s="147">
        <f t="shared" si="97"/>
        <v>0</v>
      </c>
      <c r="I140" s="147">
        <f t="shared" si="97"/>
        <v>0</v>
      </c>
      <c r="J140" s="147">
        <f t="shared" si="97"/>
        <v>0</v>
      </c>
      <c r="K140" s="147">
        <f t="shared" si="97"/>
        <v>0</v>
      </c>
      <c r="L140" s="147">
        <f t="shared" si="97"/>
        <v>0</v>
      </c>
      <c r="M140" s="147">
        <f t="shared" si="97"/>
        <v>0</v>
      </c>
      <c r="N140" s="147">
        <f t="shared" si="97"/>
        <v>0</v>
      </c>
      <c r="O140" s="147">
        <f t="shared" si="97"/>
        <v>0</v>
      </c>
      <c r="P140" s="147">
        <f t="shared" si="97"/>
        <v>0</v>
      </c>
      <c r="Q140" s="147">
        <f t="shared" si="97"/>
        <v>0</v>
      </c>
      <c r="R140" s="150">
        <f t="shared" si="70"/>
        <v>3000000000</v>
      </c>
      <c r="S140" s="150">
        <f>+C140+G140+K140+O140</f>
        <v>1460112086</v>
      </c>
      <c r="T140" s="150">
        <f t="shared" ref="T140:U140" si="101">+D140+H140+L140+P140</f>
        <v>817142209</v>
      </c>
      <c r="U140" s="150">
        <f t="shared" si="101"/>
        <v>754956989</v>
      </c>
      <c r="V140" s="135"/>
      <c r="W140" s="196">
        <f>R140+R144+R148</f>
        <v>10618296180</v>
      </c>
      <c r="X140" s="196">
        <f t="shared" ref="X140:Z140" si="102">S140+S144+S148</f>
        <v>4578408265</v>
      </c>
      <c r="Y140" s="196">
        <f t="shared" si="102"/>
        <v>883941855</v>
      </c>
      <c r="Z140" s="196">
        <f t="shared" si="102"/>
        <v>754956989</v>
      </c>
      <c r="AA140" s="128"/>
      <c r="AB140" s="128"/>
      <c r="AC140" s="128"/>
      <c r="AD140" s="128"/>
      <c r="AE140" s="128"/>
      <c r="AF140" s="128"/>
      <c r="AG140" s="128"/>
      <c r="AH140" s="128"/>
      <c r="AI140" s="128"/>
      <c r="AJ140" s="128"/>
      <c r="AK140" s="128"/>
      <c r="AL140" s="128"/>
      <c r="AM140" s="128"/>
      <c r="AN140" s="128"/>
      <c r="AO140" s="128"/>
      <c r="AP140" s="128"/>
      <c r="AQ140" s="128"/>
      <c r="AR140" s="128"/>
      <c r="AS140" s="128"/>
    </row>
    <row r="141" spans="1:45" ht="16.5" thickTop="1" thickBot="1" x14ac:dyDescent="0.3">
      <c r="A141" s="24" t="s">
        <v>738</v>
      </c>
      <c r="B141" s="147">
        <f>+B142</f>
        <v>3000000000</v>
      </c>
      <c r="C141" s="147">
        <f t="shared" si="97"/>
        <v>1460112086</v>
      </c>
      <c r="D141" s="147">
        <f t="shared" si="97"/>
        <v>817142209</v>
      </c>
      <c r="E141" s="147">
        <f t="shared" si="97"/>
        <v>754956989</v>
      </c>
      <c r="F141" s="175">
        <f t="shared" si="97"/>
        <v>0</v>
      </c>
      <c r="G141" s="175">
        <f t="shared" si="97"/>
        <v>0</v>
      </c>
      <c r="H141" s="175">
        <f t="shared" si="97"/>
        <v>0</v>
      </c>
      <c r="I141" s="175">
        <f t="shared" si="97"/>
        <v>0</v>
      </c>
      <c r="J141" s="175">
        <f t="shared" si="97"/>
        <v>0</v>
      </c>
      <c r="K141" s="175">
        <f t="shared" si="97"/>
        <v>0</v>
      </c>
      <c r="L141" s="175">
        <f t="shared" si="97"/>
        <v>0</v>
      </c>
      <c r="M141" s="175">
        <f t="shared" si="97"/>
        <v>0</v>
      </c>
      <c r="N141" s="175">
        <f t="shared" si="97"/>
        <v>0</v>
      </c>
      <c r="O141" s="175">
        <f t="shared" si="97"/>
        <v>0</v>
      </c>
      <c r="P141" s="175">
        <f t="shared" si="97"/>
        <v>0</v>
      </c>
      <c r="Q141" s="175">
        <f t="shared" si="97"/>
        <v>0</v>
      </c>
      <c r="R141" s="176">
        <f t="shared" si="70"/>
        <v>3000000000</v>
      </c>
      <c r="S141" s="176">
        <f t="shared" si="70"/>
        <v>1460112086</v>
      </c>
      <c r="T141" s="176">
        <f t="shared" si="70"/>
        <v>817142209</v>
      </c>
      <c r="U141" s="179">
        <f t="shared" si="70"/>
        <v>754956989</v>
      </c>
      <c r="V141" s="135"/>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row>
    <row r="142" spans="1:45" ht="16.5" thickTop="1" thickBot="1" x14ac:dyDescent="0.3">
      <c r="A142" s="182" t="s">
        <v>739</v>
      </c>
      <c r="B142" s="147">
        <f>+B143</f>
        <v>3000000000</v>
      </c>
      <c r="C142" s="147">
        <f t="shared" si="97"/>
        <v>1460112086</v>
      </c>
      <c r="D142" s="147">
        <f t="shared" si="97"/>
        <v>817142209</v>
      </c>
      <c r="E142" s="147">
        <f t="shared" si="97"/>
        <v>754956989</v>
      </c>
      <c r="F142" s="147">
        <f t="shared" si="97"/>
        <v>0</v>
      </c>
      <c r="G142" s="147">
        <f t="shared" si="97"/>
        <v>0</v>
      </c>
      <c r="H142" s="147">
        <f t="shared" si="97"/>
        <v>0</v>
      </c>
      <c r="I142" s="147">
        <f t="shared" si="97"/>
        <v>0</v>
      </c>
      <c r="J142" s="147">
        <f t="shared" si="97"/>
        <v>0</v>
      </c>
      <c r="K142" s="147">
        <f t="shared" si="97"/>
        <v>0</v>
      </c>
      <c r="L142" s="147">
        <f t="shared" si="97"/>
        <v>0</v>
      </c>
      <c r="M142" s="147">
        <f t="shared" si="97"/>
        <v>0</v>
      </c>
      <c r="N142" s="147">
        <v>0</v>
      </c>
      <c r="O142" s="147">
        <v>0</v>
      </c>
      <c r="P142" s="147">
        <v>0</v>
      </c>
      <c r="Q142" s="147">
        <v>0</v>
      </c>
      <c r="R142" s="150">
        <f t="shared" si="70"/>
        <v>3000000000</v>
      </c>
      <c r="S142" s="150">
        <f t="shared" si="70"/>
        <v>1460112086</v>
      </c>
      <c r="T142" s="150">
        <f t="shared" si="70"/>
        <v>817142209</v>
      </c>
      <c r="U142" s="144">
        <f t="shared" si="70"/>
        <v>754956989</v>
      </c>
      <c r="V142" s="135"/>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row>
    <row r="143" spans="1:45" ht="16.5" thickTop="1" thickBot="1" x14ac:dyDescent="0.3">
      <c r="A143" s="182" t="s">
        <v>61</v>
      </c>
      <c r="B143" s="147">
        <v>3000000000</v>
      </c>
      <c r="C143" s="147">
        <v>1460112086</v>
      </c>
      <c r="D143" s="147">
        <v>817142209</v>
      </c>
      <c r="E143" s="147">
        <v>754956989</v>
      </c>
      <c r="F143" s="147"/>
      <c r="G143" s="147"/>
      <c r="H143" s="147"/>
      <c r="I143" s="147"/>
      <c r="J143" s="147"/>
      <c r="K143" s="147"/>
      <c r="L143" s="147"/>
      <c r="M143" s="147"/>
      <c r="N143" s="147">
        <v>0</v>
      </c>
      <c r="O143" s="147">
        <v>0</v>
      </c>
      <c r="P143" s="147">
        <v>0</v>
      </c>
      <c r="Q143" s="147">
        <v>0</v>
      </c>
      <c r="R143" s="150">
        <f t="shared" si="70"/>
        <v>3000000000</v>
      </c>
      <c r="S143" s="150">
        <f t="shared" si="70"/>
        <v>1460112086</v>
      </c>
      <c r="T143" s="150">
        <f t="shared" si="70"/>
        <v>817142209</v>
      </c>
      <c r="U143" s="144">
        <f t="shared" si="70"/>
        <v>754956989</v>
      </c>
      <c r="V143" s="135"/>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row>
    <row r="144" spans="1:45" ht="39.75" thickTop="1" thickBot="1" x14ac:dyDescent="0.3">
      <c r="A144" s="181" t="s">
        <v>795</v>
      </c>
      <c r="B144" s="147">
        <f>+B145</f>
        <v>0</v>
      </c>
      <c r="C144" s="147">
        <f t="shared" ref="C144:Q146" si="103">+C145</f>
        <v>0</v>
      </c>
      <c r="D144" s="147">
        <f t="shared" si="103"/>
        <v>0</v>
      </c>
      <c r="E144" s="147">
        <f t="shared" si="103"/>
        <v>0</v>
      </c>
      <c r="F144" s="147">
        <f t="shared" si="103"/>
        <v>0</v>
      </c>
      <c r="G144" s="147">
        <f t="shared" si="103"/>
        <v>0</v>
      </c>
      <c r="H144" s="147">
        <f t="shared" si="103"/>
        <v>0</v>
      </c>
      <c r="I144" s="147">
        <f t="shared" si="103"/>
        <v>0</v>
      </c>
      <c r="J144" s="147">
        <f t="shared" si="103"/>
        <v>0</v>
      </c>
      <c r="K144" s="147">
        <f t="shared" si="103"/>
        <v>0</v>
      </c>
      <c r="L144" s="147">
        <f t="shared" si="103"/>
        <v>0</v>
      </c>
      <c r="M144" s="147">
        <f t="shared" si="103"/>
        <v>0</v>
      </c>
      <c r="N144" s="147">
        <f t="shared" si="103"/>
        <v>4500000000</v>
      </c>
      <c r="O144" s="147">
        <f t="shared" si="103"/>
        <v>0</v>
      </c>
      <c r="P144" s="147">
        <f t="shared" si="103"/>
        <v>0</v>
      </c>
      <c r="Q144" s="147">
        <f t="shared" si="103"/>
        <v>0</v>
      </c>
      <c r="R144" s="150">
        <f>+B144+F144+J144+N144</f>
        <v>4500000000</v>
      </c>
      <c r="S144" s="150">
        <f>+C144+G144+K144+O144</f>
        <v>0</v>
      </c>
      <c r="T144" s="150">
        <f t="shared" si="70"/>
        <v>0</v>
      </c>
      <c r="U144" s="150">
        <f t="shared" si="70"/>
        <v>0</v>
      </c>
      <c r="V144" s="135"/>
      <c r="W144" s="128"/>
      <c r="X144" s="128">
        <v>4508296179</v>
      </c>
      <c r="Y144" s="128"/>
      <c r="Z144" s="128"/>
      <c r="AA144" s="128"/>
      <c r="AB144" s="128"/>
      <c r="AC144" s="128"/>
      <c r="AD144" s="128"/>
      <c r="AE144" s="128"/>
      <c r="AF144" s="128"/>
      <c r="AG144" s="128"/>
      <c r="AH144" s="128"/>
      <c r="AI144" s="128"/>
      <c r="AJ144" s="128"/>
      <c r="AK144" s="128"/>
      <c r="AL144" s="128"/>
      <c r="AM144" s="128"/>
      <c r="AN144" s="128"/>
      <c r="AO144" s="128"/>
      <c r="AP144" s="128"/>
      <c r="AQ144" s="128"/>
      <c r="AR144" s="128"/>
      <c r="AS144" s="128"/>
    </row>
    <row r="145" spans="1:45" ht="16.5" thickTop="1" thickBot="1" x14ac:dyDescent="0.3">
      <c r="A145" s="24" t="s">
        <v>738</v>
      </c>
      <c r="B145" s="147">
        <f>+B146</f>
        <v>0</v>
      </c>
      <c r="C145" s="147">
        <f t="shared" si="103"/>
        <v>0</v>
      </c>
      <c r="D145" s="147">
        <f t="shared" si="103"/>
        <v>0</v>
      </c>
      <c r="E145" s="147">
        <f t="shared" si="103"/>
        <v>0</v>
      </c>
      <c r="F145" s="147">
        <f t="shared" si="103"/>
        <v>0</v>
      </c>
      <c r="G145" s="147">
        <f t="shared" si="103"/>
        <v>0</v>
      </c>
      <c r="H145" s="147">
        <f t="shared" si="103"/>
        <v>0</v>
      </c>
      <c r="I145" s="147">
        <f t="shared" si="103"/>
        <v>0</v>
      </c>
      <c r="J145" s="147">
        <f t="shared" si="103"/>
        <v>0</v>
      </c>
      <c r="K145" s="147">
        <f t="shared" si="103"/>
        <v>0</v>
      </c>
      <c r="L145" s="147">
        <f t="shared" si="103"/>
        <v>0</v>
      </c>
      <c r="M145" s="147">
        <f t="shared" si="103"/>
        <v>0</v>
      </c>
      <c r="N145" s="147">
        <f t="shared" si="103"/>
        <v>4500000000</v>
      </c>
      <c r="O145" s="147">
        <f t="shared" si="103"/>
        <v>0</v>
      </c>
      <c r="P145" s="147">
        <f t="shared" si="103"/>
        <v>0</v>
      </c>
      <c r="Q145" s="147">
        <f t="shared" si="103"/>
        <v>0</v>
      </c>
      <c r="R145" s="150">
        <f t="shared" si="70"/>
        <v>4500000000</v>
      </c>
      <c r="S145" s="150">
        <f t="shared" si="70"/>
        <v>0</v>
      </c>
      <c r="T145" s="150">
        <f t="shared" si="70"/>
        <v>0</v>
      </c>
      <c r="U145" s="150">
        <f t="shared" si="70"/>
        <v>0</v>
      </c>
      <c r="V145" s="135"/>
      <c r="W145" s="128"/>
      <c r="X145" s="136">
        <f>X140-X144</f>
        <v>70112086</v>
      </c>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row>
    <row r="146" spans="1:45" ht="16.5" thickTop="1" thickBot="1" x14ac:dyDescent="0.3">
      <c r="A146" s="182" t="s">
        <v>739</v>
      </c>
      <c r="B146" s="147">
        <f>+B147</f>
        <v>0</v>
      </c>
      <c r="C146" s="147">
        <f t="shared" si="103"/>
        <v>0</v>
      </c>
      <c r="D146" s="147">
        <f t="shared" si="103"/>
        <v>0</v>
      </c>
      <c r="E146" s="147">
        <f t="shared" si="103"/>
        <v>0</v>
      </c>
      <c r="F146" s="147">
        <f t="shared" si="103"/>
        <v>0</v>
      </c>
      <c r="G146" s="147">
        <f t="shared" si="103"/>
        <v>0</v>
      </c>
      <c r="H146" s="147">
        <f t="shared" si="103"/>
        <v>0</v>
      </c>
      <c r="I146" s="147">
        <f t="shared" si="103"/>
        <v>0</v>
      </c>
      <c r="J146" s="147">
        <f t="shared" si="103"/>
        <v>0</v>
      </c>
      <c r="K146" s="147">
        <f t="shared" si="103"/>
        <v>0</v>
      </c>
      <c r="L146" s="147">
        <f t="shared" si="103"/>
        <v>0</v>
      </c>
      <c r="M146" s="147">
        <f t="shared" si="103"/>
        <v>0</v>
      </c>
      <c r="N146" s="147">
        <f t="shared" si="103"/>
        <v>4500000000</v>
      </c>
      <c r="O146" s="147">
        <f t="shared" si="103"/>
        <v>0</v>
      </c>
      <c r="P146" s="147">
        <f t="shared" si="103"/>
        <v>0</v>
      </c>
      <c r="Q146" s="147">
        <f t="shared" si="103"/>
        <v>0</v>
      </c>
      <c r="R146" s="150">
        <f t="shared" si="70"/>
        <v>4500000000</v>
      </c>
      <c r="S146" s="150">
        <f t="shared" si="70"/>
        <v>0</v>
      </c>
      <c r="T146" s="150">
        <f t="shared" si="70"/>
        <v>0</v>
      </c>
      <c r="U146" s="150">
        <f t="shared" si="70"/>
        <v>0</v>
      </c>
      <c r="V146" s="135"/>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row>
    <row r="147" spans="1:45" ht="16.5" thickTop="1" thickBot="1" x14ac:dyDescent="0.3">
      <c r="A147" s="182" t="s">
        <v>61</v>
      </c>
      <c r="B147" s="147"/>
      <c r="C147" s="147"/>
      <c r="D147" s="147"/>
      <c r="E147" s="147"/>
      <c r="F147" s="147"/>
      <c r="G147" s="147"/>
      <c r="H147" s="147"/>
      <c r="I147" s="147"/>
      <c r="J147" s="147"/>
      <c r="K147" s="147"/>
      <c r="L147" s="147"/>
      <c r="M147" s="147"/>
      <c r="N147" s="147">
        <v>4500000000</v>
      </c>
      <c r="O147" s="147">
        <v>0</v>
      </c>
      <c r="P147" s="147">
        <v>0</v>
      </c>
      <c r="Q147" s="147">
        <v>0</v>
      </c>
      <c r="R147" s="150">
        <f t="shared" si="70"/>
        <v>4500000000</v>
      </c>
      <c r="S147" s="150">
        <f t="shared" si="70"/>
        <v>0</v>
      </c>
      <c r="T147" s="150">
        <f t="shared" si="70"/>
        <v>0</v>
      </c>
      <c r="U147" s="150">
        <f t="shared" si="70"/>
        <v>0</v>
      </c>
      <c r="V147" s="135"/>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row>
    <row r="148" spans="1:45" ht="27" thickTop="1" thickBot="1" x14ac:dyDescent="0.3">
      <c r="A148" s="181" t="s">
        <v>796</v>
      </c>
      <c r="B148" s="147"/>
      <c r="C148" s="147"/>
      <c r="D148" s="147"/>
      <c r="E148" s="147"/>
      <c r="F148" s="147"/>
      <c r="G148" s="147"/>
      <c r="H148" s="147"/>
      <c r="I148" s="147"/>
      <c r="J148" s="147"/>
      <c r="K148" s="147"/>
      <c r="L148" s="147"/>
      <c r="M148" s="147"/>
      <c r="N148" s="147">
        <f>+N149</f>
        <v>3118296180</v>
      </c>
      <c r="O148" s="147">
        <f t="shared" ref="O148:Q150" si="104">+O149</f>
        <v>3118296179</v>
      </c>
      <c r="P148" s="147">
        <f t="shared" si="104"/>
        <v>66799646</v>
      </c>
      <c r="Q148" s="147">
        <f t="shared" si="104"/>
        <v>0</v>
      </c>
      <c r="R148" s="150">
        <f>+B148+F148+J148+N148</f>
        <v>3118296180</v>
      </c>
      <c r="S148" s="150">
        <f>+C148+G148+K148+O148</f>
        <v>3118296179</v>
      </c>
      <c r="T148" s="150">
        <f t="shared" si="70"/>
        <v>66799646</v>
      </c>
      <c r="U148" s="150">
        <f t="shared" si="70"/>
        <v>0</v>
      </c>
      <c r="V148" s="135"/>
      <c r="W148" s="128"/>
      <c r="X148" s="128"/>
      <c r="Y148" s="128"/>
      <c r="Z148" s="128"/>
      <c r="AA148" s="128"/>
      <c r="AB148" s="128"/>
      <c r="AC148" s="128"/>
      <c r="AD148" s="128"/>
      <c r="AE148" s="128"/>
      <c r="AF148" s="128"/>
      <c r="AG148" s="128"/>
      <c r="AH148" s="128"/>
      <c r="AI148" s="128"/>
      <c r="AJ148" s="128"/>
      <c r="AK148" s="128"/>
      <c r="AL148" s="128"/>
      <c r="AM148" s="128"/>
      <c r="AN148" s="128"/>
      <c r="AO148" s="128"/>
      <c r="AP148" s="128"/>
      <c r="AQ148" s="128"/>
      <c r="AR148" s="128"/>
      <c r="AS148" s="128"/>
    </row>
    <row r="149" spans="1:45" ht="16.5" thickTop="1" thickBot="1" x14ac:dyDescent="0.3">
      <c r="A149" s="24" t="s">
        <v>738</v>
      </c>
      <c r="B149" s="147"/>
      <c r="C149" s="147"/>
      <c r="D149" s="147"/>
      <c r="E149" s="147"/>
      <c r="F149" s="147"/>
      <c r="G149" s="147"/>
      <c r="H149" s="147"/>
      <c r="I149" s="147"/>
      <c r="J149" s="147"/>
      <c r="K149" s="147"/>
      <c r="L149" s="147"/>
      <c r="M149" s="147"/>
      <c r="N149" s="147">
        <f>+N150</f>
        <v>3118296180</v>
      </c>
      <c r="O149" s="147">
        <f t="shared" si="104"/>
        <v>3118296179</v>
      </c>
      <c r="P149" s="147">
        <f t="shared" si="104"/>
        <v>66799646</v>
      </c>
      <c r="Q149" s="147">
        <f t="shared" si="104"/>
        <v>0</v>
      </c>
      <c r="R149" s="150">
        <f t="shared" ref="R149:S151" si="105">+B149+F149+J149+N149</f>
        <v>3118296180</v>
      </c>
      <c r="S149" s="150">
        <f t="shared" si="105"/>
        <v>3118296179</v>
      </c>
      <c r="T149" s="150">
        <f t="shared" si="70"/>
        <v>66799646</v>
      </c>
      <c r="U149" s="150">
        <f t="shared" si="70"/>
        <v>0</v>
      </c>
      <c r="V149" s="135"/>
      <c r="W149" s="128"/>
      <c r="X149" s="128"/>
      <c r="Y149" s="128"/>
      <c r="Z149" s="128"/>
      <c r="AA149" s="128"/>
      <c r="AB149" s="128"/>
      <c r="AC149" s="128"/>
      <c r="AD149" s="128"/>
      <c r="AE149" s="128"/>
      <c r="AF149" s="128"/>
      <c r="AG149" s="128"/>
      <c r="AH149" s="128"/>
      <c r="AI149" s="128"/>
      <c r="AJ149" s="128"/>
      <c r="AK149" s="128"/>
      <c r="AL149" s="128"/>
      <c r="AM149" s="128"/>
      <c r="AN149" s="128"/>
      <c r="AO149" s="128"/>
      <c r="AP149" s="128"/>
      <c r="AQ149" s="128"/>
      <c r="AR149" s="128"/>
      <c r="AS149" s="128"/>
    </row>
    <row r="150" spans="1:45" ht="16.5" thickTop="1" thickBot="1" x14ac:dyDescent="0.3">
      <c r="A150" s="182" t="s">
        <v>739</v>
      </c>
      <c r="B150" s="147"/>
      <c r="C150" s="147"/>
      <c r="D150" s="147"/>
      <c r="E150" s="147"/>
      <c r="F150" s="147"/>
      <c r="G150" s="147"/>
      <c r="H150" s="147"/>
      <c r="I150" s="147"/>
      <c r="J150" s="147"/>
      <c r="K150" s="147"/>
      <c r="L150" s="147"/>
      <c r="M150" s="147"/>
      <c r="N150" s="147">
        <f>+N151</f>
        <v>3118296180</v>
      </c>
      <c r="O150" s="147">
        <f t="shared" si="104"/>
        <v>3118296179</v>
      </c>
      <c r="P150" s="147">
        <f t="shared" si="104"/>
        <v>66799646</v>
      </c>
      <c r="Q150" s="147">
        <f t="shared" si="104"/>
        <v>0</v>
      </c>
      <c r="R150" s="150">
        <f t="shared" si="105"/>
        <v>3118296180</v>
      </c>
      <c r="S150" s="150">
        <f t="shared" si="105"/>
        <v>3118296179</v>
      </c>
      <c r="T150" s="150">
        <f t="shared" si="70"/>
        <v>66799646</v>
      </c>
      <c r="U150" s="150">
        <f t="shared" si="70"/>
        <v>0</v>
      </c>
      <c r="V150" s="135"/>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row>
    <row r="151" spans="1:45" ht="16.5" thickTop="1" thickBot="1" x14ac:dyDescent="0.3">
      <c r="A151" s="182" t="s">
        <v>61</v>
      </c>
      <c r="B151" s="147"/>
      <c r="C151" s="147"/>
      <c r="D151" s="147"/>
      <c r="E151" s="147"/>
      <c r="F151" s="147"/>
      <c r="G151" s="147"/>
      <c r="H151" s="147"/>
      <c r="I151" s="147"/>
      <c r="J151" s="147"/>
      <c r="K151" s="147"/>
      <c r="L151" s="147"/>
      <c r="M151" s="147"/>
      <c r="N151" s="147">
        <v>3118296180</v>
      </c>
      <c r="O151" s="147">
        <v>3118296179</v>
      </c>
      <c r="P151" s="147">
        <v>66799646</v>
      </c>
      <c r="Q151" s="147">
        <v>0</v>
      </c>
      <c r="R151" s="150">
        <f t="shared" si="105"/>
        <v>3118296180</v>
      </c>
      <c r="S151" s="150">
        <f t="shared" si="105"/>
        <v>3118296179</v>
      </c>
      <c r="T151" s="150">
        <f t="shared" si="70"/>
        <v>66799646</v>
      </c>
      <c r="U151" s="150">
        <f t="shared" si="70"/>
        <v>0</v>
      </c>
      <c r="V151" s="135"/>
      <c r="W151" s="128"/>
      <c r="X151" s="128"/>
      <c r="Y151" s="128"/>
      <c r="Z151" s="128"/>
      <c r="AA151" s="128"/>
      <c r="AB151" s="128"/>
      <c r="AC151" s="128"/>
      <c r="AD151" s="128"/>
      <c r="AE151" s="128"/>
      <c r="AF151" s="128"/>
      <c r="AG151" s="128"/>
      <c r="AH151" s="128"/>
      <c r="AI151" s="128"/>
      <c r="AJ151" s="128"/>
      <c r="AK151" s="128"/>
      <c r="AL151" s="128"/>
      <c r="AM151" s="128"/>
      <c r="AN151" s="128"/>
      <c r="AO151" s="128"/>
      <c r="AP151" s="128"/>
      <c r="AQ151" s="128"/>
      <c r="AR151" s="128"/>
      <c r="AS151" s="128"/>
    </row>
    <row r="152" spans="1:45" ht="27" thickTop="1" thickBot="1" x14ac:dyDescent="0.3">
      <c r="A152" s="170" t="s">
        <v>797</v>
      </c>
      <c r="B152" s="147">
        <f>+B153</f>
        <v>110000000</v>
      </c>
      <c r="C152" s="147">
        <f t="shared" ref="C152:E152" si="106">+C153</f>
        <v>80216866</v>
      </c>
      <c r="D152" s="147">
        <f t="shared" si="106"/>
        <v>27075733</v>
      </c>
      <c r="E152" s="147">
        <f t="shared" si="106"/>
        <v>21183733</v>
      </c>
      <c r="F152" s="167">
        <f t="shared" ref="F152:M152" si="107">+F154+F237</f>
        <v>0</v>
      </c>
      <c r="G152" s="167">
        <f t="shared" si="107"/>
        <v>0</v>
      </c>
      <c r="H152" s="167">
        <f t="shared" si="107"/>
        <v>0</v>
      </c>
      <c r="I152" s="167">
        <f t="shared" si="107"/>
        <v>0</v>
      </c>
      <c r="J152" s="167">
        <f t="shared" si="107"/>
        <v>0</v>
      </c>
      <c r="K152" s="167">
        <f t="shared" si="107"/>
        <v>0</v>
      </c>
      <c r="L152" s="167">
        <f t="shared" si="107"/>
        <v>0</v>
      </c>
      <c r="M152" s="167">
        <f t="shared" si="107"/>
        <v>0</v>
      </c>
      <c r="N152" s="167">
        <v>0</v>
      </c>
      <c r="O152" s="167">
        <v>0</v>
      </c>
      <c r="P152" s="167">
        <v>0</v>
      </c>
      <c r="Q152" s="167">
        <v>0</v>
      </c>
      <c r="R152" s="171">
        <f>R153</f>
        <v>110000000</v>
      </c>
      <c r="S152" s="171">
        <f t="shared" ref="S152:U152" si="108">S153</f>
        <v>80216866</v>
      </c>
      <c r="T152" s="171">
        <f t="shared" si="108"/>
        <v>27075733</v>
      </c>
      <c r="U152" s="171">
        <f t="shared" si="108"/>
        <v>21183733</v>
      </c>
      <c r="V152" s="135"/>
      <c r="W152" s="128"/>
      <c r="X152" s="128"/>
      <c r="Y152" s="128"/>
      <c r="Z152" s="128"/>
      <c r="AA152" s="128"/>
      <c r="AB152" s="128"/>
      <c r="AC152" s="128"/>
      <c r="AD152" s="128"/>
      <c r="AE152" s="128"/>
      <c r="AF152" s="128"/>
      <c r="AG152" s="128"/>
      <c r="AH152" s="128"/>
      <c r="AI152" s="128"/>
      <c r="AJ152" s="128"/>
      <c r="AK152" s="128"/>
      <c r="AL152" s="128"/>
      <c r="AM152" s="128"/>
      <c r="AN152" s="128"/>
      <c r="AO152" s="128"/>
      <c r="AP152" s="128"/>
      <c r="AQ152" s="128"/>
      <c r="AR152" s="128"/>
      <c r="AS152" s="128"/>
    </row>
    <row r="153" spans="1:45" ht="16.5" thickTop="1" thickBot="1" x14ac:dyDescent="0.3">
      <c r="A153" s="173" t="s">
        <v>798</v>
      </c>
      <c r="B153" s="147">
        <f t="shared" ref="B153:Q153" si="109">+B154+B158+B162</f>
        <v>110000000</v>
      </c>
      <c r="C153" s="147">
        <f t="shared" si="109"/>
        <v>80216866</v>
      </c>
      <c r="D153" s="147">
        <f t="shared" si="109"/>
        <v>27075733</v>
      </c>
      <c r="E153" s="147">
        <f t="shared" si="109"/>
        <v>21183733</v>
      </c>
      <c r="F153" s="147">
        <f t="shared" si="109"/>
        <v>0</v>
      </c>
      <c r="G153" s="147">
        <f t="shared" si="109"/>
        <v>0</v>
      </c>
      <c r="H153" s="147">
        <f t="shared" si="109"/>
        <v>0</v>
      </c>
      <c r="I153" s="147">
        <f t="shared" si="109"/>
        <v>0</v>
      </c>
      <c r="J153" s="147">
        <f t="shared" si="109"/>
        <v>0</v>
      </c>
      <c r="K153" s="147">
        <f t="shared" si="109"/>
        <v>0</v>
      </c>
      <c r="L153" s="147">
        <f t="shared" si="109"/>
        <v>0</v>
      </c>
      <c r="M153" s="147">
        <f t="shared" si="109"/>
        <v>0</v>
      </c>
      <c r="N153" s="147">
        <f t="shared" si="109"/>
        <v>0</v>
      </c>
      <c r="O153" s="147">
        <f t="shared" si="109"/>
        <v>0</v>
      </c>
      <c r="P153" s="147">
        <f t="shared" si="109"/>
        <v>0</v>
      </c>
      <c r="Q153" s="147">
        <f t="shared" si="109"/>
        <v>0</v>
      </c>
      <c r="R153" s="150">
        <f>R154+R158+R162</f>
        <v>110000000</v>
      </c>
      <c r="S153" s="150">
        <f>S154+S158+S162</f>
        <v>80216866</v>
      </c>
      <c r="T153" s="150">
        <f>T154+T158+T162</f>
        <v>27075733</v>
      </c>
      <c r="U153" s="150">
        <f>U154+U158+U162</f>
        <v>21183733</v>
      </c>
      <c r="V153" s="135"/>
      <c r="W153" s="128"/>
      <c r="X153" s="128"/>
      <c r="Y153" s="128"/>
      <c r="Z153" s="128"/>
      <c r="AA153" s="128"/>
      <c r="AB153" s="128"/>
      <c r="AC153" s="128"/>
      <c r="AD153" s="128"/>
      <c r="AE153" s="128"/>
      <c r="AF153" s="128"/>
      <c r="AG153" s="128"/>
      <c r="AH153" s="128"/>
      <c r="AI153" s="128"/>
      <c r="AJ153" s="128"/>
      <c r="AK153" s="128"/>
      <c r="AL153" s="128"/>
      <c r="AM153" s="128"/>
      <c r="AN153" s="128"/>
      <c r="AO153" s="128"/>
      <c r="AP153" s="128"/>
      <c r="AQ153" s="128"/>
      <c r="AR153" s="128"/>
      <c r="AS153" s="128"/>
    </row>
    <row r="154" spans="1:45" ht="27" thickTop="1" thickBot="1" x14ac:dyDescent="0.3">
      <c r="A154" s="181" t="s">
        <v>799</v>
      </c>
      <c r="B154" s="20">
        <f>+B155</f>
        <v>50000000</v>
      </c>
      <c r="C154" s="20">
        <f t="shared" ref="C154:Q156" si="110">+C155</f>
        <v>48848500</v>
      </c>
      <c r="D154" s="20">
        <f t="shared" si="110"/>
        <v>21673633</v>
      </c>
      <c r="E154" s="20">
        <f t="shared" si="110"/>
        <v>17431633</v>
      </c>
      <c r="F154" s="20">
        <f t="shared" si="110"/>
        <v>0</v>
      </c>
      <c r="G154" s="20">
        <f t="shared" si="110"/>
        <v>0</v>
      </c>
      <c r="H154" s="20">
        <f t="shared" si="110"/>
        <v>0</v>
      </c>
      <c r="I154" s="20">
        <f t="shared" si="110"/>
        <v>0</v>
      </c>
      <c r="J154" s="20">
        <f t="shared" si="110"/>
        <v>0</v>
      </c>
      <c r="K154" s="20">
        <f t="shared" si="110"/>
        <v>0</v>
      </c>
      <c r="L154" s="20">
        <f t="shared" si="110"/>
        <v>0</v>
      </c>
      <c r="M154" s="20">
        <f t="shared" si="110"/>
        <v>0</v>
      </c>
      <c r="N154" s="20">
        <f t="shared" si="110"/>
        <v>0</v>
      </c>
      <c r="O154" s="20">
        <f t="shared" si="110"/>
        <v>0</v>
      </c>
      <c r="P154" s="20">
        <f t="shared" si="110"/>
        <v>0</v>
      </c>
      <c r="Q154" s="20">
        <f t="shared" si="110"/>
        <v>0</v>
      </c>
      <c r="R154" s="144">
        <f t="shared" ref="R154:U165" si="111">+B154+F154+J154+N154</f>
        <v>50000000</v>
      </c>
      <c r="S154" s="144">
        <f t="shared" si="111"/>
        <v>48848500</v>
      </c>
      <c r="T154" s="144">
        <f t="shared" si="111"/>
        <v>21673633</v>
      </c>
      <c r="U154" s="144">
        <f t="shared" si="111"/>
        <v>17431633</v>
      </c>
      <c r="V154" s="135"/>
      <c r="W154" s="187">
        <f>R154</f>
        <v>50000000</v>
      </c>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row>
    <row r="155" spans="1:45" ht="16.5" thickTop="1" thickBot="1" x14ac:dyDescent="0.3">
      <c r="A155" s="24" t="s">
        <v>738</v>
      </c>
      <c r="B155" s="147">
        <f>+B156</f>
        <v>50000000</v>
      </c>
      <c r="C155" s="147">
        <f t="shared" si="110"/>
        <v>48848500</v>
      </c>
      <c r="D155" s="147">
        <f t="shared" si="110"/>
        <v>21673633</v>
      </c>
      <c r="E155" s="147">
        <f t="shared" si="110"/>
        <v>17431633</v>
      </c>
      <c r="F155" s="175">
        <f t="shared" si="110"/>
        <v>0</v>
      </c>
      <c r="G155" s="175">
        <f t="shared" si="110"/>
        <v>0</v>
      </c>
      <c r="H155" s="175">
        <f t="shared" si="110"/>
        <v>0</v>
      </c>
      <c r="I155" s="175">
        <f t="shared" si="110"/>
        <v>0</v>
      </c>
      <c r="J155" s="175">
        <f t="shared" si="110"/>
        <v>0</v>
      </c>
      <c r="K155" s="175">
        <f t="shared" si="110"/>
        <v>0</v>
      </c>
      <c r="L155" s="175">
        <f t="shared" si="110"/>
        <v>0</v>
      </c>
      <c r="M155" s="175">
        <f t="shared" si="110"/>
        <v>0</v>
      </c>
      <c r="N155" s="175">
        <f t="shared" si="110"/>
        <v>0</v>
      </c>
      <c r="O155" s="175">
        <f t="shared" si="110"/>
        <v>0</v>
      </c>
      <c r="P155" s="175">
        <f t="shared" si="110"/>
        <v>0</v>
      </c>
      <c r="Q155" s="175">
        <f t="shared" si="110"/>
        <v>0</v>
      </c>
      <c r="R155" s="176">
        <f t="shared" si="111"/>
        <v>50000000</v>
      </c>
      <c r="S155" s="176">
        <f t="shared" si="111"/>
        <v>48848500</v>
      </c>
      <c r="T155" s="176">
        <f t="shared" si="111"/>
        <v>21673633</v>
      </c>
      <c r="U155" s="179">
        <f t="shared" si="111"/>
        <v>17431633</v>
      </c>
      <c r="V155" s="135"/>
      <c r="W155" s="128"/>
      <c r="X155" s="128"/>
      <c r="Y155" s="128"/>
      <c r="Z155" s="128"/>
      <c r="AA155" s="128"/>
      <c r="AB155" s="128"/>
      <c r="AC155" s="128"/>
      <c r="AD155" s="128"/>
      <c r="AE155" s="128"/>
      <c r="AF155" s="128"/>
      <c r="AG155" s="128"/>
      <c r="AH155" s="128"/>
      <c r="AI155" s="128"/>
      <c r="AJ155" s="128"/>
      <c r="AK155" s="128"/>
      <c r="AL155" s="128"/>
      <c r="AM155" s="128"/>
      <c r="AN155" s="128"/>
      <c r="AO155" s="128"/>
      <c r="AP155" s="128"/>
      <c r="AQ155" s="128"/>
      <c r="AR155" s="128"/>
      <c r="AS155" s="128"/>
    </row>
    <row r="156" spans="1:45" ht="16.5" thickTop="1" thickBot="1" x14ac:dyDescent="0.3">
      <c r="A156" s="182" t="s">
        <v>739</v>
      </c>
      <c r="B156" s="147">
        <f>+B157</f>
        <v>50000000</v>
      </c>
      <c r="C156" s="147">
        <f t="shared" si="110"/>
        <v>48848500</v>
      </c>
      <c r="D156" s="147">
        <f t="shared" si="110"/>
        <v>21673633</v>
      </c>
      <c r="E156" s="147">
        <f t="shared" si="110"/>
        <v>17431633</v>
      </c>
      <c r="F156" s="147">
        <f t="shared" si="110"/>
        <v>0</v>
      </c>
      <c r="G156" s="147">
        <f t="shared" si="110"/>
        <v>0</v>
      </c>
      <c r="H156" s="147">
        <f t="shared" si="110"/>
        <v>0</v>
      </c>
      <c r="I156" s="147">
        <f t="shared" si="110"/>
        <v>0</v>
      </c>
      <c r="J156" s="147">
        <f t="shared" si="110"/>
        <v>0</v>
      </c>
      <c r="K156" s="147">
        <f t="shared" si="110"/>
        <v>0</v>
      </c>
      <c r="L156" s="147">
        <f t="shared" si="110"/>
        <v>0</v>
      </c>
      <c r="M156" s="147">
        <f t="shared" si="110"/>
        <v>0</v>
      </c>
      <c r="N156" s="147">
        <f t="shared" si="110"/>
        <v>0</v>
      </c>
      <c r="O156" s="147">
        <f t="shared" si="110"/>
        <v>0</v>
      </c>
      <c r="P156" s="147">
        <f t="shared" si="110"/>
        <v>0</v>
      </c>
      <c r="Q156" s="147">
        <f t="shared" si="110"/>
        <v>0</v>
      </c>
      <c r="R156" s="150">
        <f t="shared" si="111"/>
        <v>50000000</v>
      </c>
      <c r="S156" s="150">
        <f t="shared" si="111"/>
        <v>48848500</v>
      </c>
      <c r="T156" s="150">
        <f t="shared" si="111"/>
        <v>21673633</v>
      </c>
      <c r="U156" s="144">
        <f t="shared" si="111"/>
        <v>17431633</v>
      </c>
      <c r="V156" s="135"/>
      <c r="W156" s="128"/>
      <c r="X156" s="128"/>
      <c r="Y156" s="128"/>
      <c r="Z156" s="128"/>
      <c r="AA156" s="128"/>
      <c r="AB156" s="128"/>
      <c r="AC156" s="128"/>
      <c r="AD156" s="128"/>
      <c r="AE156" s="128"/>
      <c r="AF156" s="128"/>
      <c r="AG156" s="128"/>
      <c r="AH156" s="128"/>
      <c r="AI156" s="128"/>
      <c r="AJ156" s="128"/>
      <c r="AK156" s="128"/>
      <c r="AL156" s="128"/>
      <c r="AM156" s="128"/>
      <c r="AN156" s="128"/>
      <c r="AO156" s="128"/>
      <c r="AP156" s="128"/>
      <c r="AQ156" s="128"/>
      <c r="AR156" s="128"/>
      <c r="AS156" s="128"/>
    </row>
    <row r="157" spans="1:45" ht="16.5" thickTop="1" thickBot="1" x14ac:dyDescent="0.3">
      <c r="A157" s="182" t="s">
        <v>61</v>
      </c>
      <c r="B157" s="147">
        <v>50000000</v>
      </c>
      <c r="C157" s="147">
        <v>48848500</v>
      </c>
      <c r="D157" s="147">
        <v>21673633</v>
      </c>
      <c r="E157" s="147">
        <v>17431633</v>
      </c>
      <c r="F157" s="147"/>
      <c r="G157" s="147"/>
      <c r="H157" s="147"/>
      <c r="I157" s="147"/>
      <c r="J157" s="147"/>
      <c r="K157" s="147"/>
      <c r="L157" s="147"/>
      <c r="M157" s="147"/>
      <c r="N157" s="147"/>
      <c r="O157" s="147"/>
      <c r="P157" s="147"/>
      <c r="Q157" s="147"/>
      <c r="R157" s="150">
        <f t="shared" si="111"/>
        <v>50000000</v>
      </c>
      <c r="S157" s="150">
        <f t="shared" si="111"/>
        <v>48848500</v>
      </c>
      <c r="T157" s="150">
        <f t="shared" si="111"/>
        <v>21673633</v>
      </c>
      <c r="U157" s="144">
        <f t="shared" si="111"/>
        <v>17431633</v>
      </c>
      <c r="V157" s="135"/>
      <c r="W157" s="128"/>
      <c r="X157" s="128"/>
      <c r="Y157" s="128"/>
      <c r="Z157" s="128"/>
      <c r="AA157" s="128"/>
      <c r="AB157" s="128"/>
      <c r="AC157" s="128"/>
      <c r="AD157" s="128"/>
      <c r="AE157" s="128"/>
      <c r="AF157" s="128"/>
      <c r="AG157" s="128"/>
      <c r="AH157" s="128"/>
      <c r="AI157" s="128"/>
      <c r="AJ157" s="128"/>
      <c r="AK157" s="128"/>
      <c r="AL157" s="128"/>
      <c r="AM157" s="128"/>
      <c r="AN157" s="128"/>
      <c r="AO157" s="128"/>
      <c r="AP157" s="128"/>
      <c r="AQ157" s="128"/>
      <c r="AR157" s="128"/>
      <c r="AS157" s="128"/>
    </row>
    <row r="158" spans="1:45" ht="27" thickTop="1" thickBot="1" x14ac:dyDescent="0.3">
      <c r="A158" s="181" t="s">
        <v>800</v>
      </c>
      <c r="B158" s="197">
        <f>+B159</f>
        <v>30000000</v>
      </c>
      <c r="C158" s="197">
        <f t="shared" ref="C158:Q164" si="112">+C159</f>
        <v>29311700</v>
      </c>
      <c r="D158" s="197">
        <f t="shared" si="112"/>
        <v>5402100</v>
      </c>
      <c r="E158" s="197">
        <f t="shared" si="112"/>
        <v>3752100</v>
      </c>
      <c r="F158" s="197">
        <f t="shared" si="112"/>
        <v>0</v>
      </c>
      <c r="G158" s="197">
        <f t="shared" si="112"/>
        <v>0</v>
      </c>
      <c r="H158" s="197">
        <f t="shared" si="112"/>
        <v>0</v>
      </c>
      <c r="I158" s="197">
        <f t="shared" si="112"/>
        <v>0</v>
      </c>
      <c r="J158" s="197">
        <f t="shared" si="112"/>
        <v>0</v>
      </c>
      <c r="K158" s="197">
        <f t="shared" si="112"/>
        <v>0</v>
      </c>
      <c r="L158" s="197">
        <f t="shared" si="112"/>
        <v>0</v>
      </c>
      <c r="M158" s="197">
        <f t="shared" si="112"/>
        <v>0</v>
      </c>
      <c r="N158" s="197">
        <f t="shared" si="112"/>
        <v>0</v>
      </c>
      <c r="O158" s="197">
        <f t="shared" si="112"/>
        <v>0</v>
      </c>
      <c r="P158" s="197">
        <f t="shared" si="112"/>
        <v>0</v>
      </c>
      <c r="Q158" s="197">
        <f t="shared" si="112"/>
        <v>0</v>
      </c>
      <c r="R158" s="198">
        <f t="shared" si="111"/>
        <v>30000000</v>
      </c>
      <c r="S158" s="198">
        <f t="shared" si="111"/>
        <v>29311700</v>
      </c>
      <c r="T158" s="198">
        <f t="shared" si="111"/>
        <v>5402100</v>
      </c>
      <c r="U158" s="198">
        <f t="shared" si="111"/>
        <v>3752100</v>
      </c>
      <c r="V158" s="135"/>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row>
    <row r="159" spans="1:45" ht="16.5" thickTop="1" thickBot="1" x14ac:dyDescent="0.3">
      <c r="A159" s="24" t="s">
        <v>738</v>
      </c>
      <c r="B159" s="147">
        <f>+B160</f>
        <v>30000000</v>
      </c>
      <c r="C159" s="175">
        <f t="shared" si="112"/>
        <v>29311700</v>
      </c>
      <c r="D159" s="147">
        <f t="shared" si="112"/>
        <v>5402100</v>
      </c>
      <c r="E159" s="147">
        <f t="shared" si="112"/>
        <v>3752100</v>
      </c>
      <c r="F159" s="175">
        <f t="shared" si="112"/>
        <v>0</v>
      </c>
      <c r="G159" s="175">
        <f t="shared" si="112"/>
        <v>0</v>
      </c>
      <c r="H159" s="175">
        <f t="shared" si="112"/>
        <v>0</v>
      </c>
      <c r="I159" s="175">
        <f t="shared" si="112"/>
        <v>0</v>
      </c>
      <c r="J159" s="175">
        <f t="shared" si="112"/>
        <v>0</v>
      </c>
      <c r="K159" s="175">
        <f t="shared" si="112"/>
        <v>0</v>
      </c>
      <c r="L159" s="175">
        <f t="shared" si="112"/>
        <v>0</v>
      </c>
      <c r="M159" s="175">
        <f t="shared" si="112"/>
        <v>0</v>
      </c>
      <c r="N159" s="175">
        <f t="shared" si="112"/>
        <v>0</v>
      </c>
      <c r="O159" s="175">
        <f t="shared" si="112"/>
        <v>0</v>
      </c>
      <c r="P159" s="175">
        <f t="shared" si="112"/>
        <v>0</v>
      </c>
      <c r="Q159" s="175">
        <f t="shared" si="112"/>
        <v>0</v>
      </c>
      <c r="R159" s="176">
        <f t="shared" si="111"/>
        <v>30000000</v>
      </c>
      <c r="S159" s="176">
        <f t="shared" si="111"/>
        <v>29311700</v>
      </c>
      <c r="T159" s="176">
        <f t="shared" si="111"/>
        <v>5402100</v>
      </c>
      <c r="U159" s="179">
        <f t="shared" si="111"/>
        <v>3752100</v>
      </c>
      <c r="V159" s="135"/>
      <c r="W159" s="136">
        <f>R159</f>
        <v>30000000</v>
      </c>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row>
    <row r="160" spans="1:45" ht="16.5" thickTop="1" thickBot="1" x14ac:dyDescent="0.3">
      <c r="A160" s="182" t="s">
        <v>739</v>
      </c>
      <c r="B160" s="147">
        <f>+B161</f>
        <v>30000000</v>
      </c>
      <c r="C160" s="147">
        <f t="shared" si="112"/>
        <v>29311700</v>
      </c>
      <c r="D160" s="147">
        <f t="shared" si="112"/>
        <v>5402100</v>
      </c>
      <c r="E160" s="147">
        <f t="shared" si="112"/>
        <v>3752100</v>
      </c>
      <c r="F160" s="147">
        <f t="shared" si="112"/>
        <v>0</v>
      </c>
      <c r="G160" s="147">
        <f t="shared" si="112"/>
        <v>0</v>
      </c>
      <c r="H160" s="147">
        <f t="shared" si="112"/>
        <v>0</v>
      </c>
      <c r="I160" s="147">
        <f t="shared" si="112"/>
        <v>0</v>
      </c>
      <c r="J160" s="147">
        <f t="shared" si="112"/>
        <v>0</v>
      </c>
      <c r="K160" s="147">
        <f t="shared" si="112"/>
        <v>0</v>
      </c>
      <c r="L160" s="147">
        <f t="shared" si="112"/>
        <v>0</v>
      </c>
      <c r="M160" s="147">
        <f t="shared" si="112"/>
        <v>0</v>
      </c>
      <c r="N160" s="147">
        <f t="shared" si="112"/>
        <v>0</v>
      </c>
      <c r="O160" s="147">
        <f t="shared" si="112"/>
        <v>0</v>
      </c>
      <c r="P160" s="147">
        <f t="shared" si="112"/>
        <v>0</v>
      </c>
      <c r="Q160" s="147">
        <f t="shared" si="112"/>
        <v>0</v>
      </c>
      <c r="R160" s="150">
        <f t="shared" si="111"/>
        <v>30000000</v>
      </c>
      <c r="S160" s="150">
        <f t="shared" si="111"/>
        <v>29311700</v>
      </c>
      <c r="T160" s="150">
        <f t="shared" si="111"/>
        <v>5402100</v>
      </c>
      <c r="U160" s="144">
        <f t="shared" si="111"/>
        <v>3752100</v>
      </c>
      <c r="V160" s="135"/>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row>
    <row r="161" spans="1:45" ht="16.5" thickTop="1" thickBot="1" x14ac:dyDescent="0.3">
      <c r="A161" s="182" t="s">
        <v>61</v>
      </c>
      <c r="B161" s="147">
        <v>30000000</v>
      </c>
      <c r="C161" s="147">
        <v>29311700</v>
      </c>
      <c r="D161" s="147">
        <v>5402100</v>
      </c>
      <c r="E161" s="147">
        <v>3752100</v>
      </c>
      <c r="F161" s="147"/>
      <c r="G161" s="147"/>
      <c r="H161" s="147"/>
      <c r="I161" s="147"/>
      <c r="J161" s="147"/>
      <c r="K161" s="147"/>
      <c r="L161" s="147"/>
      <c r="M161" s="147"/>
      <c r="N161" s="147"/>
      <c r="O161" s="147"/>
      <c r="P161" s="147"/>
      <c r="Q161" s="147"/>
      <c r="R161" s="150">
        <f t="shared" si="111"/>
        <v>30000000</v>
      </c>
      <c r="S161" s="150">
        <f t="shared" si="111"/>
        <v>29311700</v>
      </c>
      <c r="T161" s="150">
        <f t="shared" si="111"/>
        <v>5402100</v>
      </c>
      <c r="U161" s="144">
        <f t="shared" si="111"/>
        <v>3752100</v>
      </c>
      <c r="V161" s="135"/>
      <c r="W161" s="128"/>
      <c r="X161" s="128"/>
      <c r="Y161" s="128"/>
      <c r="Z161" s="128"/>
      <c r="AA161" s="128"/>
      <c r="AB161" s="128"/>
      <c r="AC161" s="128"/>
      <c r="AD161" s="128"/>
      <c r="AE161" s="128"/>
      <c r="AF161" s="128"/>
      <c r="AG161" s="128"/>
      <c r="AH161" s="128"/>
      <c r="AI161" s="128"/>
      <c r="AJ161" s="128"/>
      <c r="AK161" s="128"/>
      <c r="AL161" s="128"/>
      <c r="AM161" s="128"/>
      <c r="AN161" s="128"/>
      <c r="AO161" s="128"/>
      <c r="AP161" s="128"/>
      <c r="AQ161" s="128"/>
      <c r="AR161" s="128"/>
      <c r="AS161" s="128"/>
    </row>
    <row r="162" spans="1:45" ht="27" thickTop="1" thickBot="1" x14ac:dyDescent="0.3">
      <c r="A162" s="181" t="s">
        <v>801</v>
      </c>
      <c r="B162" s="197">
        <f>+B163</f>
        <v>30000000</v>
      </c>
      <c r="C162" s="197">
        <f t="shared" ref="C162:E162" si="113">+C163</f>
        <v>2056666</v>
      </c>
      <c r="D162" s="197">
        <f t="shared" si="113"/>
        <v>0</v>
      </c>
      <c r="E162" s="197">
        <f t="shared" si="113"/>
        <v>0</v>
      </c>
      <c r="F162" s="197">
        <f t="shared" si="112"/>
        <v>0</v>
      </c>
      <c r="G162" s="197">
        <f t="shared" si="112"/>
        <v>0</v>
      </c>
      <c r="H162" s="197">
        <f t="shared" si="112"/>
        <v>0</v>
      </c>
      <c r="I162" s="197">
        <f t="shared" si="112"/>
        <v>0</v>
      </c>
      <c r="J162" s="197">
        <f t="shared" si="112"/>
        <v>0</v>
      </c>
      <c r="K162" s="197">
        <f t="shared" si="112"/>
        <v>0</v>
      </c>
      <c r="L162" s="197">
        <f t="shared" si="112"/>
        <v>0</v>
      </c>
      <c r="M162" s="197">
        <f t="shared" si="112"/>
        <v>0</v>
      </c>
      <c r="N162" s="197">
        <f t="shared" si="112"/>
        <v>0</v>
      </c>
      <c r="O162" s="197">
        <f t="shared" si="112"/>
        <v>0</v>
      </c>
      <c r="P162" s="197">
        <f t="shared" si="112"/>
        <v>0</v>
      </c>
      <c r="Q162" s="197">
        <f t="shared" si="112"/>
        <v>0</v>
      </c>
      <c r="R162" s="198">
        <f t="shared" si="111"/>
        <v>30000000</v>
      </c>
      <c r="S162" s="198">
        <f t="shared" si="111"/>
        <v>2056666</v>
      </c>
      <c r="T162" s="198">
        <f t="shared" si="111"/>
        <v>0</v>
      </c>
      <c r="U162" s="198">
        <f t="shared" si="111"/>
        <v>0</v>
      </c>
      <c r="V162" s="135"/>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row>
    <row r="163" spans="1:45" ht="16.5" thickTop="1" thickBot="1" x14ac:dyDescent="0.3">
      <c r="A163" s="24" t="s">
        <v>738</v>
      </c>
      <c r="B163" s="147">
        <f>+B164</f>
        <v>30000000</v>
      </c>
      <c r="C163" s="147">
        <f t="shared" si="112"/>
        <v>2056666</v>
      </c>
      <c r="D163" s="147">
        <f t="shared" si="112"/>
        <v>0</v>
      </c>
      <c r="E163" s="147">
        <f t="shared" si="112"/>
        <v>0</v>
      </c>
      <c r="F163" s="175">
        <f t="shared" si="112"/>
        <v>0</v>
      </c>
      <c r="G163" s="175">
        <f t="shared" si="112"/>
        <v>0</v>
      </c>
      <c r="H163" s="175">
        <f t="shared" si="112"/>
        <v>0</v>
      </c>
      <c r="I163" s="175">
        <f t="shared" si="112"/>
        <v>0</v>
      </c>
      <c r="J163" s="175">
        <f t="shared" si="112"/>
        <v>0</v>
      </c>
      <c r="K163" s="175">
        <f t="shared" si="112"/>
        <v>0</v>
      </c>
      <c r="L163" s="175">
        <f t="shared" si="112"/>
        <v>0</v>
      </c>
      <c r="M163" s="175">
        <f t="shared" si="112"/>
        <v>0</v>
      </c>
      <c r="N163" s="175">
        <f t="shared" si="112"/>
        <v>0</v>
      </c>
      <c r="O163" s="175">
        <f t="shared" si="112"/>
        <v>0</v>
      </c>
      <c r="P163" s="175">
        <f t="shared" si="112"/>
        <v>0</v>
      </c>
      <c r="Q163" s="175">
        <f t="shared" si="112"/>
        <v>0</v>
      </c>
      <c r="R163" s="176">
        <f t="shared" si="111"/>
        <v>30000000</v>
      </c>
      <c r="S163" s="176">
        <f t="shared" si="111"/>
        <v>2056666</v>
      </c>
      <c r="T163" s="176">
        <f t="shared" si="111"/>
        <v>0</v>
      </c>
      <c r="U163" s="179">
        <f t="shared" si="111"/>
        <v>0</v>
      </c>
      <c r="V163" s="135"/>
      <c r="W163" s="136">
        <f>R163</f>
        <v>30000000</v>
      </c>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row>
    <row r="164" spans="1:45" ht="16.5" thickTop="1" thickBot="1" x14ac:dyDescent="0.3">
      <c r="A164" s="182" t="s">
        <v>739</v>
      </c>
      <c r="B164" s="147">
        <f>+B165</f>
        <v>30000000</v>
      </c>
      <c r="C164" s="147">
        <f t="shared" si="112"/>
        <v>2056666</v>
      </c>
      <c r="D164" s="147">
        <f t="shared" si="112"/>
        <v>0</v>
      </c>
      <c r="E164" s="147">
        <f t="shared" si="112"/>
        <v>0</v>
      </c>
      <c r="F164" s="147">
        <f t="shared" si="112"/>
        <v>0</v>
      </c>
      <c r="G164" s="147">
        <f t="shared" si="112"/>
        <v>0</v>
      </c>
      <c r="H164" s="147">
        <f t="shared" si="112"/>
        <v>0</v>
      </c>
      <c r="I164" s="147">
        <f t="shared" si="112"/>
        <v>0</v>
      </c>
      <c r="J164" s="147">
        <f t="shared" si="112"/>
        <v>0</v>
      </c>
      <c r="K164" s="147">
        <f t="shared" si="112"/>
        <v>0</v>
      </c>
      <c r="L164" s="147">
        <f t="shared" si="112"/>
        <v>0</v>
      </c>
      <c r="M164" s="147">
        <f t="shared" si="112"/>
        <v>0</v>
      </c>
      <c r="N164" s="147">
        <f t="shared" si="112"/>
        <v>0</v>
      </c>
      <c r="O164" s="147">
        <f t="shared" si="112"/>
        <v>0</v>
      </c>
      <c r="P164" s="147">
        <f t="shared" si="112"/>
        <v>0</v>
      </c>
      <c r="Q164" s="147">
        <f t="shared" si="112"/>
        <v>0</v>
      </c>
      <c r="R164" s="150">
        <f t="shared" si="111"/>
        <v>30000000</v>
      </c>
      <c r="S164" s="150">
        <f t="shared" si="111"/>
        <v>2056666</v>
      </c>
      <c r="T164" s="150">
        <f t="shared" si="111"/>
        <v>0</v>
      </c>
      <c r="U164" s="144">
        <f t="shared" si="111"/>
        <v>0</v>
      </c>
      <c r="V164" s="135"/>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row>
    <row r="165" spans="1:45" ht="16.5" thickTop="1" thickBot="1" x14ac:dyDescent="0.3">
      <c r="A165" s="182" t="s">
        <v>61</v>
      </c>
      <c r="B165" s="147">
        <v>30000000</v>
      </c>
      <c r="C165" s="147">
        <v>2056666</v>
      </c>
      <c r="D165" s="147">
        <v>0</v>
      </c>
      <c r="E165" s="147">
        <v>0</v>
      </c>
      <c r="F165" s="147"/>
      <c r="G165" s="147"/>
      <c r="H165" s="147"/>
      <c r="I165" s="147"/>
      <c r="J165" s="147"/>
      <c r="K165" s="147"/>
      <c r="L165" s="147"/>
      <c r="M165" s="147"/>
      <c r="N165" s="147"/>
      <c r="O165" s="147"/>
      <c r="P165" s="147"/>
      <c r="Q165" s="147"/>
      <c r="R165" s="150">
        <f t="shared" si="111"/>
        <v>30000000</v>
      </c>
      <c r="S165" s="150">
        <f t="shared" si="111"/>
        <v>2056666</v>
      </c>
      <c r="T165" s="150">
        <f t="shared" si="111"/>
        <v>0</v>
      </c>
      <c r="U165" s="144">
        <f t="shared" si="111"/>
        <v>0</v>
      </c>
      <c r="V165" s="135"/>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8"/>
      <c r="AR165" s="128"/>
      <c r="AS165" s="128"/>
    </row>
    <row r="166" spans="1:45" ht="27" thickTop="1" thickBot="1" x14ac:dyDescent="0.3">
      <c r="A166" s="170" t="s">
        <v>802</v>
      </c>
      <c r="B166" s="147">
        <f>+B167</f>
        <v>400000000</v>
      </c>
      <c r="C166" s="147">
        <f t="shared" ref="C166:E166" si="114">+C167</f>
        <v>164498434</v>
      </c>
      <c r="D166" s="147">
        <f t="shared" si="114"/>
        <v>54733766</v>
      </c>
      <c r="E166" s="147">
        <f t="shared" si="114"/>
        <v>39785566</v>
      </c>
      <c r="F166" s="167">
        <f t="shared" ref="F166:Q166" si="115">+F168+F260</f>
        <v>0</v>
      </c>
      <c r="G166" s="167">
        <f t="shared" si="115"/>
        <v>0</v>
      </c>
      <c r="H166" s="167">
        <f t="shared" si="115"/>
        <v>0</v>
      </c>
      <c r="I166" s="167">
        <f t="shared" si="115"/>
        <v>0</v>
      </c>
      <c r="J166" s="167">
        <f t="shared" si="115"/>
        <v>0</v>
      </c>
      <c r="K166" s="167">
        <f t="shared" si="115"/>
        <v>0</v>
      </c>
      <c r="L166" s="167">
        <f t="shared" si="115"/>
        <v>0</v>
      </c>
      <c r="M166" s="167">
        <f t="shared" si="115"/>
        <v>0</v>
      </c>
      <c r="N166" s="167">
        <f t="shared" si="115"/>
        <v>0</v>
      </c>
      <c r="O166" s="167">
        <f t="shared" si="115"/>
        <v>0</v>
      </c>
      <c r="P166" s="167">
        <f t="shared" si="115"/>
        <v>0</v>
      </c>
      <c r="Q166" s="167">
        <f t="shared" si="115"/>
        <v>0</v>
      </c>
      <c r="R166" s="171">
        <f>R167</f>
        <v>400000000</v>
      </c>
      <c r="S166" s="171">
        <f t="shared" ref="S166:U166" si="116">S167</f>
        <v>164498434</v>
      </c>
      <c r="T166" s="171">
        <f t="shared" si="116"/>
        <v>54733766</v>
      </c>
      <c r="U166" s="171">
        <f t="shared" si="116"/>
        <v>39785566</v>
      </c>
      <c r="V166" s="135"/>
      <c r="W166" s="136"/>
      <c r="X166" s="128"/>
      <c r="Y166" s="128"/>
      <c r="Z166" s="128"/>
      <c r="AA166" s="128"/>
      <c r="AB166" s="128"/>
      <c r="AC166" s="128"/>
      <c r="AD166" s="128"/>
      <c r="AE166" s="128"/>
      <c r="AF166" s="128"/>
      <c r="AG166" s="128"/>
      <c r="AH166" s="128"/>
      <c r="AI166" s="128"/>
      <c r="AJ166" s="128"/>
      <c r="AK166" s="128"/>
      <c r="AL166" s="128"/>
      <c r="AM166" s="128"/>
      <c r="AN166" s="128"/>
      <c r="AO166" s="128"/>
      <c r="AP166" s="128"/>
      <c r="AQ166" s="128"/>
      <c r="AR166" s="128"/>
      <c r="AS166" s="128"/>
    </row>
    <row r="167" spans="1:45" ht="16.5" thickTop="1" thickBot="1" x14ac:dyDescent="0.3">
      <c r="A167" s="199" t="s">
        <v>803</v>
      </c>
      <c r="B167" s="147">
        <f>+B168+B172+B176</f>
        <v>400000000</v>
      </c>
      <c r="C167" s="147">
        <f t="shared" ref="C167:Q167" si="117">+C168+C172+C176</f>
        <v>164498434</v>
      </c>
      <c r="D167" s="147">
        <f t="shared" si="117"/>
        <v>54733766</v>
      </c>
      <c r="E167" s="147">
        <f t="shared" si="117"/>
        <v>39785566</v>
      </c>
      <c r="F167" s="147">
        <f t="shared" si="117"/>
        <v>0</v>
      </c>
      <c r="G167" s="147">
        <f t="shared" si="117"/>
        <v>0</v>
      </c>
      <c r="H167" s="147">
        <f t="shared" si="117"/>
        <v>0</v>
      </c>
      <c r="I167" s="147">
        <f t="shared" si="117"/>
        <v>0</v>
      </c>
      <c r="J167" s="147">
        <f t="shared" si="117"/>
        <v>0</v>
      </c>
      <c r="K167" s="147">
        <f t="shared" si="117"/>
        <v>0</v>
      </c>
      <c r="L167" s="147">
        <f t="shared" si="117"/>
        <v>0</v>
      </c>
      <c r="M167" s="147">
        <f t="shared" si="117"/>
        <v>0</v>
      </c>
      <c r="N167" s="147">
        <f t="shared" si="117"/>
        <v>0</v>
      </c>
      <c r="O167" s="147">
        <f t="shared" si="117"/>
        <v>0</v>
      </c>
      <c r="P167" s="147">
        <f t="shared" si="117"/>
        <v>0</v>
      </c>
      <c r="Q167" s="147">
        <f t="shared" si="117"/>
        <v>0</v>
      </c>
      <c r="R167" s="150">
        <f>R168+R172+R176</f>
        <v>400000000</v>
      </c>
      <c r="S167" s="150">
        <f t="shared" ref="S167:U167" si="118">S168+S172+S176</f>
        <v>164498434</v>
      </c>
      <c r="T167" s="150">
        <f t="shared" si="118"/>
        <v>54733766</v>
      </c>
      <c r="U167" s="150">
        <f t="shared" si="118"/>
        <v>39785566</v>
      </c>
      <c r="V167" s="135"/>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row>
    <row r="168" spans="1:45" ht="39.75" thickTop="1" thickBot="1" x14ac:dyDescent="0.3">
      <c r="A168" s="181" t="s">
        <v>804</v>
      </c>
      <c r="B168" s="147">
        <f>+B169</f>
        <v>100000000</v>
      </c>
      <c r="C168" s="147">
        <f t="shared" ref="C168:Q170" si="119">+C169</f>
        <v>84853447</v>
      </c>
      <c r="D168" s="147">
        <f t="shared" si="119"/>
        <v>22018913</v>
      </c>
      <c r="E168" s="147">
        <f t="shared" si="119"/>
        <v>17321713</v>
      </c>
      <c r="F168" s="147">
        <f t="shared" si="119"/>
        <v>0</v>
      </c>
      <c r="G168" s="147">
        <f t="shared" si="119"/>
        <v>0</v>
      </c>
      <c r="H168" s="147">
        <f t="shared" si="119"/>
        <v>0</v>
      </c>
      <c r="I168" s="147">
        <f t="shared" si="119"/>
        <v>0</v>
      </c>
      <c r="J168" s="147">
        <f t="shared" si="119"/>
        <v>0</v>
      </c>
      <c r="K168" s="147">
        <f t="shared" si="119"/>
        <v>0</v>
      </c>
      <c r="L168" s="147">
        <f t="shared" si="119"/>
        <v>0</v>
      </c>
      <c r="M168" s="147">
        <f t="shared" si="119"/>
        <v>0</v>
      </c>
      <c r="N168" s="147">
        <f t="shared" si="119"/>
        <v>0</v>
      </c>
      <c r="O168" s="147">
        <f t="shared" si="119"/>
        <v>0</v>
      </c>
      <c r="P168" s="147">
        <f t="shared" si="119"/>
        <v>0</v>
      </c>
      <c r="Q168" s="147">
        <f t="shared" si="119"/>
        <v>0</v>
      </c>
      <c r="R168" s="150">
        <f t="shared" ref="R168:U179" si="120">+B168+F168+J168+N168</f>
        <v>100000000</v>
      </c>
      <c r="S168" s="150">
        <f t="shared" si="120"/>
        <v>84853447</v>
      </c>
      <c r="T168" s="150">
        <f t="shared" si="120"/>
        <v>22018913</v>
      </c>
      <c r="U168" s="150">
        <f t="shared" si="120"/>
        <v>17321713</v>
      </c>
      <c r="V168" s="135"/>
      <c r="W168" s="128"/>
      <c r="X168" s="128"/>
      <c r="Y168" s="128"/>
      <c r="Z168" s="128"/>
      <c r="AA168" s="128"/>
      <c r="AB168" s="128"/>
      <c r="AC168" s="128"/>
      <c r="AD168" s="128"/>
      <c r="AE168" s="128"/>
      <c r="AF168" s="128"/>
      <c r="AG168" s="128"/>
      <c r="AH168" s="128"/>
      <c r="AI168" s="128"/>
      <c r="AJ168" s="128"/>
      <c r="AK168" s="128"/>
      <c r="AL168" s="128"/>
      <c r="AM168" s="128"/>
      <c r="AN168" s="128"/>
      <c r="AO168" s="128"/>
      <c r="AP168" s="128"/>
      <c r="AQ168" s="128"/>
      <c r="AR168" s="128"/>
      <c r="AS168" s="128"/>
    </row>
    <row r="169" spans="1:45" ht="16.5" thickTop="1" thickBot="1" x14ac:dyDescent="0.3">
      <c r="A169" s="24" t="s">
        <v>738</v>
      </c>
      <c r="B169" s="147">
        <f>+B170</f>
        <v>100000000</v>
      </c>
      <c r="C169" s="147">
        <f t="shared" si="119"/>
        <v>84853447</v>
      </c>
      <c r="D169" s="147">
        <f t="shared" si="119"/>
        <v>22018913</v>
      </c>
      <c r="E169" s="147">
        <f t="shared" si="119"/>
        <v>17321713</v>
      </c>
      <c r="F169" s="175">
        <f t="shared" si="119"/>
        <v>0</v>
      </c>
      <c r="G169" s="175">
        <f t="shared" si="119"/>
        <v>0</v>
      </c>
      <c r="H169" s="175">
        <f t="shared" si="119"/>
        <v>0</v>
      </c>
      <c r="I169" s="175">
        <f t="shared" si="119"/>
        <v>0</v>
      </c>
      <c r="J169" s="175">
        <f t="shared" si="119"/>
        <v>0</v>
      </c>
      <c r="K169" s="175">
        <f t="shared" si="119"/>
        <v>0</v>
      </c>
      <c r="L169" s="175">
        <f t="shared" si="119"/>
        <v>0</v>
      </c>
      <c r="M169" s="175">
        <f t="shared" si="119"/>
        <v>0</v>
      </c>
      <c r="N169" s="175">
        <f t="shared" si="119"/>
        <v>0</v>
      </c>
      <c r="O169" s="175">
        <f t="shared" si="119"/>
        <v>0</v>
      </c>
      <c r="P169" s="175">
        <f t="shared" si="119"/>
        <v>0</v>
      </c>
      <c r="Q169" s="175">
        <f t="shared" si="119"/>
        <v>0</v>
      </c>
      <c r="R169" s="176">
        <f t="shared" si="120"/>
        <v>100000000</v>
      </c>
      <c r="S169" s="176">
        <f t="shared" si="120"/>
        <v>84853447</v>
      </c>
      <c r="T169" s="176">
        <f t="shared" si="120"/>
        <v>22018913</v>
      </c>
      <c r="U169" s="179">
        <f t="shared" si="120"/>
        <v>17321713</v>
      </c>
      <c r="V169" s="135"/>
      <c r="W169" s="136">
        <f>R169</f>
        <v>100000000</v>
      </c>
      <c r="X169" s="128"/>
      <c r="Y169" s="128"/>
      <c r="Z169" s="128"/>
      <c r="AA169" s="128"/>
      <c r="AB169" s="128"/>
      <c r="AC169" s="128"/>
      <c r="AD169" s="128"/>
      <c r="AE169" s="128"/>
      <c r="AF169" s="128"/>
      <c r="AG169" s="128"/>
      <c r="AH169" s="128"/>
      <c r="AI169" s="128"/>
      <c r="AJ169" s="128"/>
      <c r="AK169" s="128"/>
      <c r="AL169" s="128"/>
      <c r="AM169" s="128"/>
      <c r="AN169" s="128"/>
      <c r="AO169" s="128"/>
      <c r="AP169" s="128"/>
      <c r="AQ169" s="128"/>
      <c r="AR169" s="128"/>
      <c r="AS169" s="128"/>
    </row>
    <row r="170" spans="1:45" ht="16.5" thickTop="1" thickBot="1" x14ac:dyDescent="0.3">
      <c r="A170" s="182" t="s">
        <v>739</v>
      </c>
      <c r="B170" s="147">
        <f>+B171</f>
        <v>100000000</v>
      </c>
      <c r="C170" s="147">
        <f t="shared" si="119"/>
        <v>84853447</v>
      </c>
      <c r="D170" s="147">
        <f t="shared" si="119"/>
        <v>22018913</v>
      </c>
      <c r="E170" s="147">
        <f t="shared" si="119"/>
        <v>17321713</v>
      </c>
      <c r="F170" s="147">
        <f t="shared" si="119"/>
        <v>0</v>
      </c>
      <c r="G170" s="147">
        <f t="shared" si="119"/>
        <v>0</v>
      </c>
      <c r="H170" s="147">
        <f t="shared" si="119"/>
        <v>0</v>
      </c>
      <c r="I170" s="147">
        <f t="shared" si="119"/>
        <v>0</v>
      </c>
      <c r="J170" s="147">
        <f t="shared" si="119"/>
        <v>0</v>
      </c>
      <c r="K170" s="147">
        <f t="shared" si="119"/>
        <v>0</v>
      </c>
      <c r="L170" s="147">
        <f t="shared" si="119"/>
        <v>0</v>
      </c>
      <c r="M170" s="147">
        <f t="shared" si="119"/>
        <v>0</v>
      </c>
      <c r="N170" s="147">
        <f t="shared" si="119"/>
        <v>0</v>
      </c>
      <c r="O170" s="147">
        <f t="shared" si="119"/>
        <v>0</v>
      </c>
      <c r="P170" s="147">
        <f t="shared" si="119"/>
        <v>0</v>
      </c>
      <c r="Q170" s="147">
        <f t="shared" si="119"/>
        <v>0</v>
      </c>
      <c r="R170" s="150">
        <f t="shared" si="120"/>
        <v>100000000</v>
      </c>
      <c r="S170" s="150">
        <f t="shared" si="120"/>
        <v>84853447</v>
      </c>
      <c r="T170" s="150">
        <f t="shared" si="120"/>
        <v>22018913</v>
      </c>
      <c r="U170" s="144">
        <f t="shared" si="120"/>
        <v>17321713</v>
      </c>
      <c r="V170" s="135"/>
      <c r="W170" s="128"/>
      <c r="X170" s="128"/>
      <c r="Y170" s="128"/>
      <c r="Z170" s="128"/>
      <c r="AA170" s="128"/>
      <c r="AB170" s="128"/>
      <c r="AC170" s="128"/>
      <c r="AD170" s="128"/>
      <c r="AE170" s="128"/>
      <c r="AF170" s="128"/>
      <c r="AG170" s="128"/>
      <c r="AH170" s="128"/>
      <c r="AI170" s="128"/>
      <c r="AJ170" s="128"/>
      <c r="AK170" s="128"/>
      <c r="AL170" s="128"/>
      <c r="AM170" s="128"/>
      <c r="AN170" s="128"/>
      <c r="AO170" s="128"/>
      <c r="AP170" s="128"/>
      <c r="AQ170" s="128"/>
      <c r="AR170" s="128"/>
      <c r="AS170" s="128"/>
    </row>
    <row r="171" spans="1:45" ht="16.5" thickTop="1" thickBot="1" x14ac:dyDescent="0.3">
      <c r="A171" s="182" t="s">
        <v>61</v>
      </c>
      <c r="B171" s="147">
        <v>100000000</v>
      </c>
      <c r="C171" s="147">
        <v>84853447</v>
      </c>
      <c r="D171" s="147">
        <v>22018913</v>
      </c>
      <c r="E171" s="147">
        <v>17321713</v>
      </c>
      <c r="F171" s="147"/>
      <c r="G171" s="147"/>
      <c r="H171" s="147"/>
      <c r="I171" s="147"/>
      <c r="J171" s="147"/>
      <c r="K171" s="147"/>
      <c r="L171" s="147"/>
      <c r="M171" s="147"/>
      <c r="N171" s="147"/>
      <c r="O171" s="147"/>
      <c r="P171" s="147"/>
      <c r="Q171" s="147"/>
      <c r="R171" s="150">
        <f t="shared" si="120"/>
        <v>100000000</v>
      </c>
      <c r="S171" s="150">
        <f t="shared" si="120"/>
        <v>84853447</v>
      </c>
      <c r="T171" s="150">
        <f t="shared" si="120"/>
        <v>22018913</v>
      </c>
      <c r="U171" s="144">
        <f t="shared" si="120"/>
        <v>17321713</v>
      </c>
      <c r="V171" s="135"/>
      <c r="W171" s="128"/>
      <c r="X171" s="128"/>
      <c r="Y171" s="128"/>
      <c r="Z171" s="128"/>
      <c r="AA171" s="128"/>
      <c r="AB171" s="128"/>
      <c r="AC171" s="128"/>
      <c r="AD171" s="128"/>
      <c r="AE171" s="128"/>
      <c r="AF171" s="128"/>
      <c r="AG171" s="128"/>
      <c r="AH171" s="128"/>
      <c r="AI171" s="128"/>
      <c r="AJ171" s="128"/>
      <c r="AK171" s="128"/>
      <c r="AL171" s="128"/>
      <c r="AM171" s="128"/>
      <c r="AN171" s="128"/>
      <c r="AO171" s="128"/>
      <c r="AP171" s="128"/>
      <c r="AQ171" s="128"/>
      <c r="AR171" s="128"/>
      <c r="AS171" s="128"/>
    </row>
    <row r="172" spans="1:45" ht="52.5" thickTop="1" thickBot="1" x14ac:dyDescent="0.3">
      <c r="A172" s="181" t="s">
        <v>805</v>
      </c>
      <c r="B172" s="197">
        <f>+B173</f>
        <v>200000000</v>
      </c>
      <c r="C172" s="197">
        <f t="shared" ref="C172:Q176" si="121">+C173</f>
        <v>73117987</v>
      </c>
      <c r="D172" s="197">
        <f t="shared" si="121"/>
        <v>31187853</v>
      </c>
      <c r="E172" s="197">
        <f t="shared" si="121"/>
        <v>20936853</v>
      </c>
      <c r="F172" s="197">
        <f t="shared" si="121"/>
        <v>0</v>
      </c>
      <c r="G172" s="197">
        <f t="shared" si="121"/>
        <v>0</v>
      </c>
      <c r="H172" s="197">
        <f t="shared" si="121"/>
        <v>0</v>
      </c>
      <c r="I172" s="197">
        <f t="shared" si="121"/>
        <v>0</v>
      </c>
      <c r="J172" s="197">
        <f t="shared" si="121"/>
        <v>0</v>
      </c>
      <c r="K172" s="197">
        <f t="shared" si="121"/>
        <v>0</v>
      </c>
      <c r="L172" s="197">
        <f t="shared" si="121"/>
        <v>0</v>
      </c>
      <c r="M172" s="197">
        <f t="shared" si="121"/>
        <v>0</v>
      </c>
      <c r="N172" s="197">
        <f t="shared" si="121"/>
        <v>0</v>
      </c>
      <c r="O172" s="197">
        <f t="shared" si="121"/>
        <v>0</v>
      </c>
      <c r="P172" s="197">
        <f t="shared" si="121"/>
        <v>0</v>
      </c>
      <c r="Q172" s="197">
        <f t="shared" si="121"/>
        <v>0</v>
      </c>
      <c r="R172" s="198">
        <f t="shared" si="120"/>
        <v>200000000</v>
      </c>
      <c r="S172" s="198">
        <f t="shared" si="120"/>
        <v>73117987</v>
      </c>
      <c r="T172" s="198">
        <f t="shared" si="120"/>
        <v>31187853</v>
      </c>
      <c r="U172" s="198">
        <f t="shared" si="120"/>
        <v>20936853</v>
      </c>
      <c r="V172" s="135"/>
      <c r="W172" s="128"/>
      <c r="X172" s="128"/>
      <c r="Y172" s="128"/>
      <c r="Z172" s="128"/>
      <c r="AA172" s="128"/>
      <c r="AB172" s="128"/>
      <c r="AC172" s="128"/>
      <c r="AD172" s="128"/>
      <c r="AE172" s="128"/>
      <c r="AF172" s="128"/>
      <c r="AG172" s="128"/>
      <c r="AH172" s="128"/>
      <c r="AI172" s="128"/>
      <c r="AJ172" s="128"/>
      <c r="AK172" s="128"/>
      <c r="AL172" s="128"/>
      <c r="AM172" s="128"/>
      <c r="AN172" s="128"/>
      <c r="AO172" s="128"/>
      <c r="AP172" s="128"/>
      <c r="AQ172" s="128"/>
      <c r="AR172" s="128"/>
      <c r="AS172" s="128"/>
    </row>
    <row r="173" spans="1:45" ht="16.5" thickTop="1" thickBot="1" x14ac:dyDescent="0.3">
      <c r="A173" s="24" t="s">
        <v>738</v>
      </c>
      <c r="B173" s="147">
        <f>+B174</f>
        <v>200000000</v>
      </c>
      <c r="C173" s="147">
        <f t="shared" si="121"/>
        <v>73117987</v>
      </c>
      <c r="D173" s="147">
        <f t="shared" si="121"/>
        <v>31187853</v>
      </c>
      <c r="E173" s="147">
        <f t="shared" si="121"/>
        <v>20936853</v>
      </c>
      <c r="F173" s="175">
        <f t="shared" si="121"/>
        <v>0</v>
      </c>
      <c r="G173" s="175">
        <f t="shared" si="121"/>
        <v>0</v>
      </c>
      <c r="H173" s="175">
        <f t="shared" si="121"/>
        <v>0</v>
      </c>
      <c r="I173" s="175">
        <f t="shared" si="121"/>
        <v>0</v>
      </c>
      <c r="J173" s="175">
        <f t="shared" si="121"/>
        <v>0</v>
      </c>
      <c r="K173" s="175">
        <f t="shared" si="121"/>
        <v>0</v>
      </c>
      <c r="L173" s="175">
        <f t="shared" si="121"/>
        <v>0</v>
      </c>
      <c r="M173" s="175">
        <f t="shared" si="121"/>
        <v>0</v>
      </c>
      <c r="N173" s="175">
        <f t="shared" si="121"/>
        <v>0</v>
      </c>
      <c r="O173" s="175">
        <f t="shared" si="121"/>
        <v>0</v>
      </c>
      <c r="P173" s="175">
        <f t="shared" si="121"/>
        <v>0</v>
      </c>
      <c r="Q173" s="175">
        <f t="shared" si="121"/>
        <v>0</v>
      </c>
      <c r="R173" s="176">
        <f t="shared" si="120"/>
        <v>200000000</v>
      </c>
      <c r="S173" s="176">
        <f t="shared" si="120"/>
        <v>73117987</v>
      </c>
      <c r="T173" s="176">
        <f t="shared" si="120"/>
        <v>31187853</v>
      </c>
      <c r="U173" s="179">
        <f t="shared" si="120"/>
        <v>20936853</v>
      </c>
      <c r="V173" s="135"/>
      <c r="W173" s="136">
        <f>R173</f>
        <v>200000000</v>
      </c>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row>
    <row r="174" spans="1:45" ht="16.5" thickTop="1" thickBot="1" x14ac:dyDescent="0.3">
      <c r="A174" s="182" t="s">
        <v>739</v>
      </c>
      <c r="B174" s="147">
        <f>+B175</f>
        <v>200000000</v>
      </c>
      <c r="C174" s="147">
        <f t="shared" si="121"/>
        <v>73117987</v>
      </c>
      <c r="D174" s="147">
        <f t="shared" si="121"/>
        <v>31187853</v>
      </c>
      <c r="E174" s="147">
        <f t="shared" si="121"/>
        <v>20936853</v>
      </c>
      <c r="F174" s="147">
        <f t="shared" si="121"/>
        <v>0</v>
      </c>
      <c r="G174" s="147">
        <f t="shared" si="121"/>
        <v>0</v>
      </c>
      <c r="H174" s="147">
        <f t="shared" si="121"/>
        <v>0</v>
      </c>
      <c r="I174" s="147">
        <f t="shared" si="121"/>
        <v>0</v>
      </c>
      <c r="J174" s="147">
        <f t="shared" si="121"/>
        <v>0</v>
      </c>
      <c r="K174" s="147">
        <f t="shared" si="121"/>
        <v>0</v>
      </c>
      <c r="L174" s="147">
        <f t="shared" si="121"/>
        <v>0</v>
      </c>
      <c r="M174" s="147">
        <f t="shared" si="121"/>
        <v>0</v>
      </c>
      <c r="N174" s="147">
        <f t="shared" si="121"/>
        <v>0</v>
      </c>
      <c r="O174" s="147">
        <f t="shared" si="121"/>
        <v>0</v>
      </c>
      <c r="P174" s="147">
        <f t="shared" si="121"/>
        <v>0</v>
      </c>
      <c r="Q174" s="147">
        <f t="shared" si="121"/>
        <v>0</v>
      </c>
      <c r="R174" s="150">
        <f t="shared" si="120"/>
        <v>200000000</v>
      </c>
      <c r="S174" s="150">
        <f t="shared" si="120"/>
        <v>73117987</v>
      </c>
      <c r="T174" s="150">
        <f t="shared" si="120"/>
        <v>31187853</v>
      </c>
      <c r="U174" s="144">
        <f t="shared" si="120"/>
        <v>20936853</v>
      </c>
      <c r="V174" s="135"/>
      <c r="W174" s="128"/>
      <c r="X174" s="128"/>
      <c r="Y174" s="128"/>
      <c r="Z174" s="128"/>
      <c r="AA174" s="128"/>
      <c r="AB174" s="128"/>
      <c r="AC174" s="128"/>
      <c r="AD174" s="128"/>
      <c r="AE174" s="128"/>
      <c r="AF174" s="128"/>
      <c r="AG174" s="128"/>
      <c r="AH174" s="128"/>
      <c r="AI174" s="128"/>
      <c r="AJ174" s="128"/>
      <c r="AK174" s="128"/>
      <c r="AL174" s="128"/>
      <c r="AM174" s="128"/>
      <c r="AN174" s="128"/>
      <c r="AO174" s="128"/>
      <c r="AP174" s="128"/>
      <c r="AQ174" s="128"/>
      <c r="AR174" s="128"/>
      <c r="AS174" s="128"/>
    </row>
    <row r="175" spans="1:45" ht="16.5" thickTop="1" thickBot="1" x14ac:dyDescent="0.3">
      <c r="A175" s="182" t="s">
        <v>61</v>
      </c>
      <c r="B175" s="147">
        <v>200000000</v>
      </c>
      <c r="C175" s="147">
        <v>73117987</v>
      </c>
      <c r="D175" s="147">
        <v>31187853</v>
      </c>
      <c r="E175" s="147">
        <v>20936853</v>
      </c>
      <c r="F175" s="147"/>
      <c r="G175" s="147"/>
      <c r="H175" s="147"/>
      <c r="I175" s="147"/>
      <c r="J175" s="147"/>
      <c r="K175" s="147"/>
      <c r="L175" s="147"/>
      <c r="M175" s="147"/>
      <c r="N175" s="147"/>
      <c r="O175" s="147"/>
      <c r="P175" s="147"/>
      <c r="Q175" s="147"/>
      <c r="R175" s="150">
        <f t="shared" si="120"/>
        <v>200000000</v>
      </c>
      <c r="S175" s="150">
        <f t="shared" si="120"/>
        <v>73117987</v>
      </c>
      <c r="T175" s="150">
        <f t="shared" si="120"/>
        <v>31187853</v>
      </c>
      <c r="U175" s="144">
        <f t="shared" si="120"/>
        <v>20936853</v>
      </c>
      <c r="V175" s="135"/>
      <c r="W175" s="128"/>
      <c r="X175" s="128"/>
      <c r="Y175" s="128"/>
      <c r="Z175" s="128"/>
      <c r="AA175" s="128"/>
      <c r="AB175" s="128"/>
      <c r="AC175" s="128"/>
      <c r="AD175" s="128"/>
      <c r="AE175" s="128"/>
      <c r="AF175" s="128"/>
      <c r="AG175" s="128"/>
      <c r="AH175" s="128"/>
      <c r="AI175" s="128"/>
      <c r="AJ175" s="128"/>
      <c r="AK175" s="128"/>
      <c r="AL175" s="128"/>
      <c r="AM175" s="128"/>
      <c r="AN175" s="128"/>
      <c r="AO175" s="128"/>
      <c r="AP175" s="128"/>
      <c r="AQ175" s="128"/>
      <c r="AR175" s="128"/>
      <c r="AS175" s="128"/>
    </row>
    <row r="176" spans="1:45" ht="39.75" thickTop="1" thickBot="1" x14ac:dyDescent="0.3">
      <c r="A176" s="181" t="s">
        <v>806</v>
      </c>
      <c r="B176" s="197">
        <f>+B177</f>
        <v>100000000</v>
      </c>
      <c r="C176" s="197">
        <f t="shared" ref="C176:Q178" si="122">+C177</f>
        <v>6527000</v>
      </c>
      <c r="D176" s="197">
        <f t="shared" si="122"/>
        <v>1527000</v>
      </c>
      <c r="E176" s="197">
        <f t="shared" si="122"/>
        <v>1527000</v>
      </c>
      <c r="F176" s="197">
        <f t="shared" si="121"/>
        <v>0</v>
      </c>
      <c r="G176" s="197">
        <f t="shared" si="121"/>
        <v>0</v>
      </c>
      <c r="H176" s="197">
        <f t="shared" si="121"/>
        <v>0</v>
      </c>
      <c r="I176" s="197">
        <f t="shared" si="121"/>
        <v>0</v>
      </c>
      <c r="J176" s="197">
        <f t="shared" si="121"/>
        <v>0</v>
      </c>
      <c r="K176" s="197">
        <f t="shared" si="121"/>
        <v>0</v>
      </c>
      <c r="L176" s="197">
        <f t="shared" si="121"/>
        <v>0</v>
      </c>
      <c r="M176" s="197">
        <f t="shared" si="121"/>
        <v>0</v>
      </c>
      <c r="N176" s="197">
        <f t="shared" si="121"/>
        <v>0</v>
      </c>
      <c r="O176" s="197">
        <f t="shared" si="121"/>
        <v>0</v>
      </c>
      <c r="P176" s="197">
        <f t="shared" si="121"/>
        <v>0</v>
      </c>
      <c r="Q176" s="197">
        <f t="shared" si="121"/>
        <v>0</v>
      </c>
      <c r="R176" s="198">
        <f>B176+F176+J176+N176</f>
        <v>100000000</v>
      </c>
      <c r="S176" s="198">
        <f t="shared" ref="S176:U176" si="123">C176+G176+K176+O176</f>
        <v>6527000</v>
      </c>
      <c r="T176" s="198">
        <f t="shared" si="123"/>
        <v>1527000</v>
      </c>
      <c r="U176" s="198">
        <f t="shared" si="123"/>
        <v>1527000</v>
      </c>
      <c r="V176" s="135"/>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row>
    <row r="177" spans="1:45" ht="16.5" thickTop="1" thickBot="1" x14ac:dyDescent="0.3">
      <c r="A177" s="24" t="s">
        <v>738</v>
      </c>
      <c r="B177" s="147">
        <f>+B178</f>
        <v>100000000</v>
      </c>
      <c r="C177" s="147">
        <f t="shared" si="122"/>
        <v>6527000</v>
      </c>
      <c r="D177" s="147">
        <f t="shared" si="122"/>
        <v>1527000</v>
      </c>
      <c r="E177" s="147">
        <f t="shared" si="122"/>
        <v>1527000</v>
      </c>
      <c r="F177" s="175">
        <f t="shared" si="122"/>
        <v>0</v>
      </c>
      <c r="G177" s="175">
        <f t="shared" si="122"/>
        <v>0</v>
      </c>
      <c r="H177" s="175">
        <f t="shared" si="122"/>
        <v>0</v>
      </c>
      <c r="I177" s="175">
        <f t="shared" si="122"/>
        <v>0</v>
      </c>
      <c r="J177" s="175">
        <f t="shared" si="122"/>
        <v>0</v>
      </c>
      <c r="K177" s="175">
        <f t="shared" si="122"/>
        <v>0</v>
      </c>
      <c r="L177" s="175">
        <f t="shared" si="122"/>
        <v>0</v>
      </c>
      <c r="M177" s="175">
        <f t="shared" si="122"/>
        <v>0</v>
      </c>
      <c r="N177" s="175">
        <f t="shared" si="122"/>
        <v>0</v>
      </c>
      <c r="O177" s="175">
        <f t="shared" si="122"/>
        <v>0</v>
      </c>
      <c r="P177" s="175">
        <f t="shared" si="122"/>
        <v>0</v>
      </c>
      <c r="Q177" s="175">
        <f t="shared" si="122"/>
        <v>0</v>
      </c>
      <c r="R177" s="176">
        <f t="shared" si="120"/>
        <v>100000000</v>
      </c>
      <c r="S177" s="176">
        <f t="shared" si="120"/>
        <v>6527000</v>
      </c>
      <c r="T177" s="176">
        <f t="shared" si="120"/>
        <v>1527000</v>
      </c>
      <c r="U177" s="179">
        <f t="shared" si="120"/>
        <v>1527000</v>
      </c>
      <c r="V177" s="135"/>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row>
    <row r="178" spans="1:45" ht="16.5" thickTop="1" thickBot="1" x14ac:dyDescent="0.3">
      <c r="A178" s="182" t="s">
        <v>739</v>
      </c>
      <c r="B178" s="147">
        <f>+B179</f>
        <v>100000000</v>
      </c>
      <c r="C178" s="147">
        <f t="shared" si="122"/>
        <v>6527000</v>
      </c>
      <c r="D178" s="147">
        <f t="shared" si="122"/>
        <v>1527000</v>
      </c>
      <c r="E178" s="147">
        <f t="shared" si="122"/>
        <v>1527000</v>
      </c>
      <c r="F178" s="147">
        <f t="shared" si="122"/>
        <v>0</v>
      </c>
      <c r="G178" s="147">
        <f t="shared" si="122"/>
        <v>0</v>
      </c>
      <c r="H178" s="147">
        <f t="shared" si="122"/>
        <v>0</v>
      </c>
      <c r="I178" s="147">
        <f t="shared" si="122"/>
        <v>0</v>
      </c>
      <c r="J178" s="147">
        <f t="shared" si="122"/>
        <v>0</v>
      </c>
      <c r="K178" s="147">
        <f t="shared" si="122"/>
        <v>0</v>
      </c>
      <c r="L178" s="147">
        <f t="shared" si="122"/>
        <v>0</v>
      </c>
      <c r="M178" s="147">
        <f t="shared" si="122"/>
        <v>0</v>
      </c>
      <c r="N178" s="147">
        <f t="shared" si="122"/>
        <v>0</v>
      </c>
      <c r="O178" s="147">
        <f t="shared" si="122"/>
        <v>0</v>
      </c>
      <c r="P178" s="147">
        <f t="shared" si="122"/>
        <v>0</v>
      </c>
      <c r="Q178" s="147">
        <f t="shared" si="122"/>
        <v>0</v>
      </c>
      <c r="R178" s="150">
        <f t="shared" si="120"/>
        <v>100000000</v>
      </c>
      <c r="S178" s="150">
        <f t="shared" si="120"/>
        <v>6527000</v>
      </c>
      <c r="T178" s="150">
        <f t="shared" si="120"/>
        <v>1527000</v>
      </c>
      <c r="U178" s="144">
        <f t="shared" si="120"/>
        <v>1527000</v>
      </c>
      <c r="V178" s="135"/>
      <c r="W178" s="136">
        <f>R178</f>
        <v>100000000</v>
      </c>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row>
    <row r="179" spans="1:45" ht="16.5" thickTop="1" thickBot="1" x14ac:dyDescent="0.3">
      <c r="A179" s="182" t="s">
        <v>61</v>
      </c>
      <c r="B179" s="147">
        <v>100000000</v>
      </c>
      <c r="C179" s="147">
        <v>6527000</v>
      </c>
      <c r="D179" s="147">
        <v>1527000</v>
      </c>
      <c r="E179" s="147">
        <v>1527000</v>
      </c>
      <c r="F179" s="147"/>
      <c r="G179" s="147"/>
      <c r="H179" s="147"/>
      <c r="I179" s="147"/>
      <c r="J179" s="147"/>
      <c r="K179" s="147"/>
      <c r="L179" s="147"/>
      <c r="M179" s="147"/>
      <c r="N179" s="147"/>
      <c r="O179" s="147"/>
      <c r="P179" s="147"/>
      <c r="Q179" s="147"/>
      <c r="R179" s="150">
        <f t="shared" si="120"/>
        <v>100000000</v>
      </c>
      <c r="S179" s="150">
        <f t="shared" si="120"/>
        <v>6527000</v>
      </c>
      <c r="T179" s="150">
        <f t="shared" si="120"/>
        <v>1527000</v>
      </c>
      <c r="U179" s="144">
        <f t="shared" si="120"/>
        <v>1527000</v>
      </c>
      <c r="V179" s="135"/>
      <c r="W179" s="128"/>
      <c r="X179" s="128"/>
      <c r="Y179" s="128"/>
      <c r="Z179" s="128"/>
      <c r="AA179" s="128"/>
      <c r="AB179" s="128"/>
      <c r="AC179" s="128"/>
      <c r="AD179" s="128"/>
      <c r="AE179" s="128"/>
      <c r="AF179" s="128"/>
      <c r="AG179" s="128"/>
      <c r="AH179" s="128"/>
      <c r="AI179" s="128"/>
      <c r="AJ179" s="128"/>
      <c r="AK179" s="128"/>
      <c r="AL179" s="128"/>
      <c r="AM179" s="128"/>
      <c r="AN179" s="128"/>
      <c r="AO179" s="128"/>
      <c r="AP179" s="128"/>
      <c r="AQ179" s="128"/>
      <c r="AR179" s="128"/>
      <c r="AS179" s="128"/>
    </row>
    <row r="180" spans="1:45" ht="27" thickTop="1" thickBot="1" x14ac:dyDescent="0.3">
      <c r="A180" s="170" t="s">
        <v>807</v>
      </c>
      <c r="B180" s="147">
        <f>+B181+B206</f>
        <v>4361000000</v>
      </c>
      <c r="C180" s="147">
        <f t="shared" ref="C180:E180" si="124">+C181+C206</f>
        <v>3052746026</v>
      </c>
      <c r="D180" s="147">
        <f t="shared" si="124"/>
        <v>935292384</v>
      </c>
      <c r="E180" s="147">
        <f t="shared" si="124"/>
        <v>814587154</v>
      </c>
      <c r="F180" s="167">
        <f t="shared" ref="F180:Q180" si="125">+F182+F274</f>
        <v>0</v>
      </c>
      <c r="G180" s="167">
        <f t="shared" si="125"/>
        <v>0</v>
      </c>
      <c r="H180" s="167">
        <f t="shared" si="125"/>
        <v>0</v>
      </c>
      <c r="I180" s="167">
        <f t="shared" si="125"/>
        <v>0</v>
      </c>
      <c r="J180" s="167">
        <f t="shared" si="125"/>
        <v>0</v>
      </c>
      <c r="K180" s="167">
        <f t="shared" si="125"/>
        <v>0</v>
      </c>
      <c r="L180" s="167">
        <f t="shared" si="125"/>
        <v>0</v>
      </c>
      <c r="M180" s="167">
        <f t="shared" si="125"/>
        <v>0</v>
      </c>
      <c r="N180" s="167">
        <f t="shared" si="125"/>
        <v>0</v>
      </c>
      <c r="O180" s="167">
        <f t="shared" si="125"/>
        <v>0</v>
      </c>
      <c r="P180" s="167">
        <f t="shared" si="125"/>
        <v>0</v>
      </c>
      <c r="Q180" s="167">
        <f t="shared" si="125"/>
        <v>0</v>
      </c>
      <c r="R180" s="171">
        <f>R181+R206</f>
        <v>4361000000</v>
      </c>
      <c r="S180" s="171">
        <f t="shared" ref="S180:V180" si="126">S181+S206</f>
        <v>3052746026</v>
      </c>
      <c r="T180" s="171">
        <f t="shared" si="126"/>
        <v>935292384</v>
      </c>
      <c r="U180" s="171">
        <f t="shared" si="126"/>
        <v>814587154</v>
      </c>
      <c r="V180" s="171">
        <f t="shared" si="126"/>
        <v>0</v>
      </c>
      <c r="W180" s="128"/>
      <c r="X180" s="128"/>
      <c r="Y180" s="128"/>
      <c r="Z180" s="128"/>
      <c r="AA180" s="128"/>
      <c r="AB180" s="128"/>
      <c r="AC180" s="128"/>
      <c r="AD180" s="128"/>
      <c r="AE180" s="128"/>
      <c r="AF180" s="128"/>
      <c r="AG180" s="128"/>
      <c r="AH180" s="128"/>
      <c r="AI180" s="128"/>
      <c r="AJ180" s="128"/>
      <c r="AK180" s="128"/>
      <c r="AL180" s="128"/>
      <c r="AM180" s="128"/>
      <c r="AN180" s="128"/>
      <c r="AO180" s="128"/>
      <c r="AP180" s="128"/>
      <c r="AQ180" s="128"/>
      <c r="AR180" s="128"/>
      <c r="AS180" s="128"/>
    </row>
    <row r="181" spans="1:45" ht="27" thickTop="1" thickBot="1" x14ac:dyDescent="0.3">
      <c r="A181" s="200" t="s">
        <v>808</v>
      </c>
      <c r="B181" s="147">
        <f>+B182+B186+B190+B194+B198+B202</f>
        <v>3961000000</v>
      </c>
      <c r="C181" s="147">
        <f t="shared" ref="C181:Q181" si="127">+C182+C186+C190+C194+C198+C202</f>
        <v>2876920506</v>
      </c>
      <c r="D181" s="147">
        <f t="shared" si="127"/>
        <v>870016665</v>
      </c>
      <c r="E181" s="147">
        <f t="shared" si="127"/>
        <v>752684385</v>
      </c>
      <c r="F181" s="147">
        <f t="shared" si="127"/>
        <v>0</v>
      </c>
      <c r="G181" s="147">
        <f t="shared" si="127"/>
        <v>0</v>
      </c>
      <c r="H181" s="147">
        <f t="shared" si="127"/>
        <v>0</v>
      </c>
      <c r="I181" s="147">
        <f t="shared" si="127"/>
        <v>0</v>
      </c>
      <c r="J181" s="147">
        <f t="shared" si="127"/>
        <v>0</v>
      </c>
      <c r="K181" s="147">
        <f t="shared" si="127"/>
        <v>0</v>
      </c>
      <c r="L181" s="147">
        <f t="shared" si="127"/>
        <v>0</v>
      </c>
      <c r="M181" s="147">
        <f t="shared" si="127"/>
        <v>0</v>
      </c>
      <c r="N181" s="201">
        <f t="shared" si="127"/>
        <v>0</v>
      </c>
      <c r="O181" s="147">
        <f t="shared" si="127"/>
        <v>0</v>
      </c>
      <c r="P181" s="147">
        <f t="shared" si="127"/>
        <v>0</v>
      </c>
      <c r="Q181" s="147">
        <f t="shared" si="127"/>
        <v>0</v>
      </c>
      <c r="R181" s="150">
        <f>R182+R186+R190+R194+R198+R202</f>
        <v>3961000000</v>
      </c>
      <c r="S181" s="150">
        <f t="shared" ref="S181:U181" si="128">S182+S186+S190+S194+S198+S202</f>
        <v>2876920506</v>
      </c>
      <c r="T181" s="150">
        <f t="shared" si="128"/>
        <v>870016665</v>
      </c>
      <c r="U181" s="150">
        <f t="shared" si="128"/>
        <v>752684385</v>
      </c>
      <c r="V181" s="135"/>
      <c r="W181" s="128"/>
      <c r="X181" s="128"/>
      <c r="Y181" s="128"/>
      <c r="Z181" s="128"/>
      <c r="AA181" s="128"/>
      <c r="AB181" s="128"/>
      <c r="AC181" s="128"/>
      <c r="AD181" s="128"/>
      <c r="AE181" s="128"/>
      <c r="AF181" s="128"/>
      <c r="AG181" s="128"/>
      <c r="AH181" s="128"/>
      <c r="AI181" s="128"/>
      <c r="AJ181" s="128"/>
      <c r="AK181" s="128"/>
      <c r="AL181" s="128"/>
      <c r="AM181" s="128"/>
      <c r="AN181" s="128"/>
      <c r="AO181" s="128"/>
      <c r="AP181" s="128"/>
      <c r="AQ181" s="128"/>
      <c r="AR181" s="128"/>
      <c r="AS181" s="128"/>
    </row>
    <row r="182" spans="1:45" ht="27" thickTop="1" thickBot="1" x14ac:dyDescent="0.3">
      <c r="A182" s="181" t="s">
        <v>809</v>
      </c>
      <c r="B182" s="147">
        <f>+B183</f>
        <v>400000000</v>
      </c>
      <c r="C182" s="147">
        <f t="shared" ref="C182:Q184" si="129">+C183</f>
        <v>353282510</v>
      </c>
      <c r="D182" s="147">
        <f t="shared" si="129"/>
        <v>118390447</v>
      </c>
      <c r="E182" s="147">
        <f t="shared" si="129"/>
        <v>102387567</v>
      </c>
      <c r="F182" s="147">
        <f t="shared" si="129"/>
        <v>0</v>
      </c>
      <c r="G182" s="147">
        <f t="shared" si="129"/>
        <v>0</v>
      </c>
      <c r="H182" s="147">
        <f t="shared" si="129"/>
        <v>0</v>
      </c>
      <c r="I182" s="147">
        <f t="shared" si="129"/>
        <v>0</v>
      </c>
      <c r="J182" s="147">
        <f t="shared" si="129"/>
        <v>0</v>
      </c>
      <c r="K182" s="147">
        <f t="shared" si="129"/>
        <v>0</v>
      </c>
      <c r="L182" s="147">
        <f t="shared" si="129"/>
        <v>0</v>
      </c>
      <c r="M182" s="147">
        <f t="shared" si="129"/>
        <v>0</v>
      </c>
      <c r="N182" s="147">
        <f t="shared" si="129"/>
        <v>0</v>
      </c>
      <c r="O182" s="147">
        <f t="shared" si="129"/>
        <v>0</v>
      </c>
      <c r="P182" s="147">
        <f t="shared" si="129"/>
        <v>0</v>
      </c>
      <c r="Q182" s="147">
        <f t="shared" si="129"/>
        <v>0</v>
      </c>
      <c r="R182" s="150">
        <f t="shared" ref="R182:U197" si="130">+B182+F182+J182+N182</f>
        <v>400000000</v>
      </c>
      <c r="S182" s="150">
        <f t="shared" si="130"/>
        <v>353282510</v>
      </c>
      <c r="T182" s="150">
        <f t="shared" si="130"/>
        <v>118390447</v>
      </c>
      <c r="U182" s="144">
        <f t="shared" si="130"/>
        <v>102387567</v>
      </c>
      <c r="V182" s="135"/>
      <c r="W182" s="128"/>
      <c r="X182" s="128"/>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row>
    <row r="183" spans="1:45" ht="16.5" thickTop="1" thickBot="1" x14ac:dyDescent="0.3">
      <c r="A183" s="24" t="s">
        <v>738</v>
      </c>
      <c r="B183" s="147">
        <f>+B184</f>
        <v>400000000</v>
      </c>
      <c r="C183" s="147">
        <f t="shared" si="129"/>
        <v>353282510</v>
      </c>
      <c r="D183" s="147">
        <f t="shared" si="129"/>
        <v>118390447</v>
      </c>
      <c r="E183" s="147">
        <f t="shared" si="129"/>
        <v>102387567</v>
      </c>
      <c r="F183" s="175">
        <f t="shared" si="129"/>
        <v>0</v>
      </c>
      <c r="G183" s="175">
        <f t="shared" si="129"/>
        <v>0</v>
      </c>
      <c r="H183" s="175">
        <f t="shared" si="129"/>
        <v>0</v>
      </c>
      <c r="I183" s="175">
        <f t="shared" si="129"/>
        <v>0</v>
      </c>
      <c r="J183" s="175">
        <f t="shared" si="129"/>
        <v>0</v>
      </c>
      <c r="K183" s="175">
        <f t="shared" si="129"/>
        <v>0</v>
      </c>
      <c r="L183" s="175">
        <f t="shared" si="129"/>
        <v>0</v>
      </c>
      <c r="M183" s="175">
        <f t="shared" si="129"/>
        <v>0</v>
      </c>
      <c r="N183" s="175">
        <f t="shared" si="129"/>
        <v>0</v>
      </c>
      <c r="O183" s="175">
        <f t="shared" si="129"/>
        <v>0</v>
      </c>
      <c r="P183" s="175">
        <f t="shared" si="129"/>
        <v>0</v>
      </c>
      <c r="Q183" s="175">
        <f t="shared" si="129"/>
        <v>0</v>
      </c>
      <c r="R183" s="176">
        <f t="shared" si="130"/>
        <v>400000000</v>
      </c>
      <c r="S183" s="176">
        <f t="shared" si="130"/>
        <v>353282510</v>
      </c>
      <c r="T183" s="176">
        <f t="shared" si="130"/>
        <v>118390447</v>
      </c>
      <c r="U183" s="179">
        <f t="shared" si="130"/>
        <v>102387567</v>
      </c>
      <c r="V183" s="135"/>
      <c r="W183" s="128"/>
      <c r="X183" s="128"/>
      <c r="Y183" s="128"/>
      <c r="Z183" s="128"/>
      <c r="AA183" s="128"/>
      <c r="AB183" s="128"/>
      <c r="AC183" s="128"/>
      <c r="AD183" s="128"/>
      <c r="AE183" s="128"/>
      <c r="AF183" s="128"/>
      <c r="AG183" s="128"/>
      <c r="AH183" s="128"/>
      <c r="AI183" s="128"/>
      <c r="AJ183" s="128"/>
      <c r="AK183" s="128"/>
      <c r="AL183" s="128"/>
      <c r="AM183" s="128"/>
      <c r="AN183" s="128"/>
      <c r="AO183" s="128"/>
      <c r="AP183" s="128"/>
      <c r="AQ183" s="128"/>
      <c r="AR183" s="128"/>
      <c r="AS183" s="128"/>
    </row>
    <row r="184" spans="1:45" ht="16.5" thickTop="1" thickBot="1" x14ac:dyDescent="0.3">
      <c r="A184" s="182" t="s">
        <v>739</v>
      </c>
      <c r="B184" s="147">
        <f>+B185</f>
        <v>400000000</v>
      </c>
      <c r="C184" s="147">
        <f t="shared" si="129"/>
        <v>353282510</v>
      </c>
      <c r="D184" s="147">
        <f t="shared" si="129"/>
        <v>118390447</v>
      </c>
      <c r="E184" s="147">
        <f t="shared" si="129"/>
        <v>102387567</v>
      </c>
      <c r="F184" s="147">
        <f t="shared" si="129"/>
        <v>0</v>
      </c>
      <c r="G184" s="147">
        <f t="shared" si="129"/>
        <v>0</v>
      </c>
      <c r="H184" s="147">
        <f t="shared" si="129"/>
        <v>0</v>
      </c>
      <c r="I184" s="147">
        <f t="shared" si="129"/>
        <v>0</v>
      </c>
      <c r="J184" s="147">
        <f t="shared" si="129"/>
        <v>0</v>
      </c>
      <c r="K184" s="147">
        <f t="shared" si="129"/>
        <v>0</v>
      </c>
      <c r="L184" s="147">
        <f t="shared" si="129"/>
        <v>0</v>
      </c>
      <c r="M184" s="147">
        <f t="shared" si="129"/>
        <v>0</v>
      </c>
      <c r="N184" s="147">
        <f t="shared" si="129"/>
        <v>0</v>
      </c>
      <c r="O184" s="147">
        <f t="shared" si="129"/>
        <v>0</v>
      </c>
      <c r="P184" s="147">
        <f t="shared" si="129"/>
        <v>0</v>
      </c>
      <c r="Q184" s="147">
        <f t="shared" si="129"/>
        <v>0</v>
      </c>
      <c r="R184" s="150">
        <f t="shared" si="130"/>
        <v>400000000</v>
      </c>
      <c r="S184" s="150">
        <f t="shared" si="130"/>
        <v>353282510</v>
      </c>
      <c r="T184" s="150">
        <f t="shared" si="130"/>
        <v>118390447</v>
      </c>
      <c r="U184" s="144">
        <f t="shared" si="130"/>
        <v>102387567</v>
      </c>
      <c r="V184" s="135"/>
      <c r="W184" s="136">
        <f>R184</f>
        <v>400000000</v>
      </c>
      <c r="X184" s="128"/>
      <c r="Y184" s="128"/>
      <c r="Z184" s="128"/>
      <c r="AA184" s="128"/>
      <c r="AB184" s="128"/>
      <c r="AC184" s="128"/>
      <c r="AD184" s="128"/>
      <c r="AE184" s="128"/>
      <c r="AF184" s="128"/>
      <c r="AG184" s="128"/>
      <c r="AH184" s="128"/>
      <c r="AI184" s="128"/>
      <c r="AJ184" s="128"/>
      <c r="AK184" s="128"/>
      <c r="AL184" s="128"/>
      <c r="AM184" s="128"/>
      <c r="AN184" s="128"/>
      <c r="AO184" s="128"/>
      <c r="AP184" s="128"/>
      <c r="AQ184" s="128"/>
      <c r="AR184" s="128"/>
      <c r="AS184" s="128"/>
    </row>
    <row r="185" spans="1:45" ht="16.5" thickTop="1" thickBot="1" x14ac:dyDescent="0.3">
      <c r="A185" s="182" t="s">
        <v>61</v>
      </c>
      <c r="B185" s="147">
        <v>400000000</v>
      </c>
      <c r="C185" s="147">
        <v>353282510</v>
      </c>
      <c r="D185" s="147">
        <v>118390447</v>
      </c>
      <c r="E185" s="147">
        <v>102387567</v>
      </c>
      <c r="F185" s="147"/>
      <c r="G185" s="147"/>
      <c r="H185" s="147"/>
      <c r="I185" s="147"/>
      <c r="J185" s="147"/>
      <c r="K185" s="147"/>
      <c r="L185" s="147"/>
      <c r="M185" s="147"/>
      <c r="N185" s="147"/>
      <c r="O185" s="147"/>
      <c r="P185" s="147"/>
      <c r="Q185" s="147"/>
      <c r="R185" s="150">
        <f t="shared" si="130"/>
        <v>400000000</v>
      </c>
      <c r="S185" s="150">
        <f t="shared" si="130"/>
        <v>353282510</v>
      </c>
      <c r="T185" s="150">
        <f t="shared" si="130"/>
        <v>118390447</v>
      </c>
      <c r="U185" s="144">
        <f t="shared" si="130"/>
        <v>102387567</v>
      </c>
      <c r="V185" s="135"/>
      <c r="W185" s="128"/>
      <c r="X185" s="128"/>
      <c r="Y185" s="128"/>
      <c r="Z185" s="128"/>
      <c r="AA185" s="128"/>
      <c r="AB185" s="128"/>
      <c r="AC185" s="128"/>
      <c r="AD185" s="128"/>
      <c r="AE185" s="128"/>
      <c r="AF185" s="128"/>
      <c r="AG185" s="128"/>
      <c r="AH185" s="128"/>
      <c r="AI185" s="128"/>
      <c r="AJ185" s="128"/>
      <c r="AK185" s="128"/>
      <c r="AL185" s="128"/>
      <c r="AM185" s="128"/>
      <c r="AN185" s="128"/>
      <c r="AO185" s="128"/>
      <c r="AP185" s="128"/>
      <c r="AQ185" s="128"/>
      <c r="AR185" s="128"/>
      <c r="AS185" s="128"/>
    </row>
    <row r="186" spans="1:45" ht="27" thickTop="1" thickBot="1" x14ac:dyDescent="0.3">
      <c r="A186" s="181" t="s">
        <v>810</v>
      </c>
      <c r="B186" s="197">
        <f>+B187</f>
        <v>400000000</v>
      </c>
      <c r="C186" s="197">
        <f t="shared" ref="C186:Q188" si="131">+C187</f>
        <v>323886100</v>
      </c>
      <c r="D186" s="197">
        <f t="shared" si="131"/>
        <v>115022599</v>
      </c>
      <c r="E186" s="197">
        <f t="shared" si="131"/>
        <v>96287599</v>
      </c>
      <c r="F186" s="197">
        <f t="shared" si="131"/>
        <v>0</v>
      </c>
      <c r="G186" s="197">
        <f t="shared" si="131"/>
        <v>0</v>
      </c>
      <c r="H186" s="197">
        <f t="shared" si="131"/>
        <v>0</v>
      </c>
      <c r="I186" s="197">
        <f t="shared" si="131"/>
        <v>0</v>
      </c>
      <c r="J186" s="197">
        <f t="shared" si="131"/>
        <v>0</v>
      </c>
      <c r="K186" s="197">
        <f t="shared" si="131"/>
        <v>0</v>
      </c>
      <c r="L186" s="197">
        <f t="shared" si="131"/>
        <v>0</v>
      </c>
      <c r="M186" s="197">
        <f t="shared" si="131"/>
        <v>0</v>
      </c>
      <c r="N186" s="197">
        <f t="shared" si="131"/>
        <v>0</v>
      </c>
      <c r="O186" s="197">
        <f t="shared" si="131"/>
        <v>0</v>
      </c>
      <c r="P186" s="197">
        <f t="shared" si="131"/>
        <v>0</v>
      </c>
      <c r="Q186" s="197">
        <f t="shared" si="131"/>
        <v>0</v>
      </c>
      <c r="R186" s="198">
        <f>B186+F186+J186+N186</f>
        <v>400000000</v>
      </c>
      <c r="S186" s="198">
        <f t="shared" ref="S186:U186" si="132">C186+G186+K186+O186</f>
        <v>323886100</v>
      </c>
      <c r="T186" s="198">
        <f t="shared" si="132"/>
        <v>115022599</v>
      </c>
      <c r="U186" s="198">
        <f t="shared" si="132"/>
        <v>96287599</v>
      </c>
      <c r="V186" s="135"/>
      <c r="W186" s="128"/>
      <c r="X186" s="128"/>
      <c r="Y186" s="128"/>
      <c r="Z186" s="128"/>
      <c r="AA186" s="128"/>
      <c r="AB186" s="128"/>
      <c r="AC186" s="128"/>
      <c r="AD186" s="128"/>
      <c r="AE186" s="128"/>
      <c r="AF186" s="128"/>
      <c r="AG186" s="128"/>
      <c r="AH186" s="128"/>
      <c r="AI186" s="128"/>
      <c r="AJ186" s="128"/>
      <c r="AK186" s="128"/>
      <c r="AL186" s="128"/>
      <c r="AM186" s="128"/>
      <c r="AN186" s="128"/>
      <c r="AO186" s="128"/>
      <c r="AP186" s="128"/>
      <c r="AQ186" s="128"/>
      <c r="AR186" s="128"/>
      <c r="AS186" s="128"/>
    </row>
    <row r="187" spans="1:45" ht="16.5" thickTop="1" thickBot="1" x14ac:dyDescent="0.3">
      <c r="A187" s="24" t="s">
        <v>738</v>
      </c>
      <c r="B187" s="147">
        <f>+B188</f>
        <v>400000000</v>
      </c>
      <c r="C187" s="147">
        <f t="shared" si="131"/>
        <v>323886100</v>
      </c>
      <c r="D187" s="147">
        <f t="shared" si="131"/>
        <v>115022599</v>
      </c>
      <c r="E187" s="147">
        <f t="shared" si="131"/>
        <v>96287599</v>
      </c>
      <c r="F187" s="175">
        <f t="shared" si="131"/>
        <v>0</v>
      </c>
      <c r="G187" s="175">
        <f t="shared" si="131"/>
        <v>0</v>
      </c>
      <c r="H187" s="175">
        <f t="shared" si="131"/>
        <v>0</v>
      </c>
      <c r="I187" s="175">
        <f t="shared" si="131"/>
        <v>0</v>
      </c>
      <c r="J187" s="175">
        <f t="shared" si="131"/>
        <v>0</v>
      </c>
      <c r="K187" s="175">
        <f t="shared" si="131"/>
        <v>0</v>
      </c>
      <c r="L187" s="175">
        <f t="shared" si="131"/>
        <v>0</v>
      </c>
      <c r="M187" s="175">
        <f t="shared" si="131"/>
        <v>0</v>
      </c>
      <c r="N187" s="175">
        <f t="shared" si="131"/>
        <v>0</v>
      </c>
      <c r="O187" s="175">
        <f t="shared" si="131"/>
        <v>0</v>
      </c>
      <c r="P187" s="175">
        <f t="shared" si="131"/>
        <v>0</v>
      </c>
      <c r="Q187" s="175">
        <f t="shared" si="131"/>
        <v>0</v>
      </c>
      <c r="R187" s="176">
        <f t="shared" si="130"/>
        <v>400000000</v>
      </c>
      <c r="S187" s="176">
        <f t="shared" si="130"/>
        <v>323886100</v>
      </c>
      <c r="T187" s="176">
        <f t="shared" si="130"/>
        <v>115022599</v>
      </c>
      <c r="U187" s="179">
        <f t="shared" si="130"/>
        <v>96287599</v>
      </c>
      <c r="V187" s="135"/>
      <c r="W187" s="128"/>
      <c r="X187" s="128"/>
      <c r="Y187" s="128"/>
      <c r="Z187" s="128"/>
      <c r="AA187" s="128"/>
      <c r="AB187" s="128"/>
      <c r="AC187" s="128"/>
      <c r="AD187" s="128"/>
      <c r="AE187" s="128"/>
      <c r="AF187" s="128"/>
      <c r="AG187" s="128"/>
      <c r="AH187" s="128"/>
      <c r="AI187" s="128"/>
      <c r="AJ187" s="128"/>
      <c r="AK187" s="128"/>
      <c r="AL187" s="128"/>
      <c r="AM187" s="128"/>
      <c r="AN187" s="128"/>
      <c r="AO187" s="128"/>
      <c r="AP187" s="128"/>
      <c r="AQ187" s="128"/>
      <c r="AR187" s="128"/>
      <c r="AS187" s="128"/>
    </row>
    <row r="188" spans="1:45" ht="16.5" thickTop="1" thickBot="1" x14ac:dyDescent="0.3">
      <c r="A188" s="182" t="s">
        <v>739</v>
      </c>
      <c r="B188" s="147">
        <f>+B189</f>
        <v>400000000</v>
      </c>
      <c r="C188" s="147">
        <f t="shared" si="131"/>
        <v>323886100</v>
      </c>
      <c r="D188" s="147">
        <f t="shared" si="131"/>
        <v>115022599</v>
      </c>
      <c r="E188" s="147">
        <f t="shared" si="131"/>
        <v>96287599</v>
      </c>
      <c r="F188" s="147">
        <f t="shared" si="131"/>
        <v>0</v>
      </c>
      <c r="G188" s="147">
        <f t="shared" si="131"/>
        <v>0</v>
      </c>
      <c r="H188" s="147">
        <f t="shared" si="131"/>
        <v>0</v>
      </c>
      <c r="I188" s="147">
        <f t="shared" si="131"/>
        <v>0</v>
      </c>
      <c r="J188" s="147">
        <f t="shared" si="131"/>
        <v>0</v>
      </c>
      <c r="K188" s="147">
        <f t="shared" si="131"/>
        <v>0</v>
      </c>
      <c r="L188" s="147">
        <f t="shared" si="131"/>
        <v>0</v>
      </c>
      <c r="M188" s="147">
        <f t="shared" si="131"/>
        <v>0</v>
      </c>
      <c r="N188" s="197">
        <v>0</v>
      </c>
      <c r="O188" s="197">
        <v>0</v>
      </c>
      <c r="P188" s="197">
        <v>0</v>
      </c>
      <c r="Q188" s="197">
        <v>0</v>
      </c>
      <c r="R188" s="150">
        <f t="shared" si="130"/>
        <v>400000000</v>
      </c>
      <c r="S188" s="150">
        <f t="shared" si="130"/>
        <v>323886100</v>
      </c>
      <c r="T188" s="150">
        <f t="shared" si="130"/>
        <v>115022599</v>
      </c>
      <c r="U188" s="144">
        <f t="shared" si="130"/>
        <v>96287599</v>
      </c>
      <c r="V188" s="135"/>
      <c r="W188" s="136">
        <f>R188</f>
        <v>400000000</v>
      </c>
      <c r="X188" s="128"/>
      <c r="Y188" s="128"/>
      <c r="Z188" s="128"/>
      <c r="AA188" s="128"/>
      <c r="AB188" s="128"/>
      <c r="AC188" s="128"/>
      <c r="AD188" s="128"/>
      <c r="AE188" s="128"/>
      <c r="AF188" s="128"/>
      <c r="AG188" s="128"/>
      <c r="AH188" s="128"/>
      <c r="AI188" s="128"/>
      <c r="AJ188" s="128"/>
      <c r="AK188" s="128"/>
      <c r="AL188" s="128"/>
      <c r="AM188" s="128"/>
      <c r="AN188" s="128"/>
      <c r="AO188" s="128"/>
      <c r="AP188" s="128"/>
      <c r="AQ188" s="128"/>
      <c r="AR188" s="128"/>
      <c r="AS188" s="128"/>
    </row>
    <row r="189" spans="1:45" ht="16.5" thickTop="1" thickBot="1" x14ac:dyDescent="0.3">
      <c r="A189" s="182" t="s">
        <v>61</v>
      </c>
      <c r="B189" s="147">
        <v>400000000</v>
      </c>
      <c r="C189" s="147">
        <v>323886100</v>
      </c>
      <c r="D189" s="147">
        <v>115022599</v>
      </c>
      <c r="E189" s="147">
        <v>96287599</v>
      </c>
      <c r="F189" s="147"/>
      <c r="G189" s="147"/>
      <c r="H189" s="147"/>
      <c r="I189" s="147"/>
      <c r="J189" s="147"/>
      <c r="K189" s="147"/>
      <c r="L189" s="147"/>
      <c r="M189" s="147"/>
      <c r="N189" s="197">
        <v>0</v>
      </c>
      <c r="O189" s="197">
        <v>0</v>
      </c>
      <c r="P189" s="197">
        <v>0</v>
      </c>
      <c r="Q189" s="197">
        <v>0</v>
      </c>
      <c r="R189" s="150">
        <f t="shared" si="130"/>
        <v>400000000</v>
      </c>
      <c r="S189" s="150">
        <f t="shared" si="130"/>
        <v>323886100</v>
      </c>
      <c r="T189" s="150">
        <f t="shared" si="130"/>
        <v>115022599</v>
      </c>
      <c r="U189" s="144">
        <f t="shared" si="130"/>
        <v>96287599</v>
      </c>
      <c r="V189" s="135"/>
      <c r="W189" s="128"/>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row>
    <row r="190" spans="1:45" ht="39.75" thickTop="1" thickBot="1" x14ac:dyDescent="0.3">
      <c r="A190" s="181" t="s">
        <v>811</v>
      </c>
      <c r="B190" s="197">
        <f>+B191</f>
        <v>2161000000</v>
      </c>
      <c r="C190" s="197">
        <f t="shared" ref="C190:Q200" si="133">+C191</f>
        <v>1864212530</v>
      </c>
      <c r="D190" s="197">
        <f t="shared" si="133"/>
        <v>563308867</v>
      </c>
      <c r="E190" s="197">
        <f t="shared" si="133"/>
        <v>491962767</v>
      </c>
      <c r="F190" s="197">
        <f t="shared" si="133"/>
        <v>0</v>
      </c>
      <c r="G190" s="197">
        <f t="shared" si="133"/>
        <v>0</v>
      </c>
      <c r="H190" s="197">
        <f t="shared" si="133"/>
        <v>0</v>
      </c>
      <c r="I190" s="197">
        <f t="shared" si="133"/>
        <v>0</v>
      </c>
      <c r="J190" s="197">
        <f t="shared" si="133"/>
        <v>0</v>
      </c>
      <c r="K190" s="197">
        <f t="shared" si="133"/>
        <v>0</v>
      </c>
      <c r="L190" s="197">
        <f t="shared" si="133"/>
        <v>0</v>
      </c>
      <c r="M190" s="197">
        <f t="shared" si="133"/>
        <v>0</v>
      </c>
      <c r="N190" s="197">
        <f t="shared" si="133"/>
        <v>0</v>
      </c>
      <c r="O190" s="197">
        <f t="shared" si="133"/>
        <v>0</v>
      </c>
      <c r="P190" s="197">
        <f t="shared" si="133"/>
        <v>0</v>
      </c>
      <c r="Q190" s="197">
        <f t="shared" si="133"/>
        <v>0</v>
      </c>
      <c r="R190" s="198">
        <f t="shared" si="130"/>
        <v>2161000000</v>
      </c>
      <c r="S190" s="198">
        <f t="shared" si="130"/>
        <v>1864212530</v>
      </c>
      <c r="T190" s="198">
        <f t="shared" si="130"/>
        <v>563308867</v>
      </c>
      <c r="U190" s="202">
        <f t="shared" si="130"/>
        <v>491962767</v>
      </c>
      <c r="V190" s="135"/>
      <c r="W190" s="128"/>
      <c r="X190" s="128"/>
      <c r="Y190" s="128"/>
      <c r="Z190" s="128"/>
      <c r="AA190" s="128"/>
      <c r="AB190" s="128"/>
      <c r="AC190" s="128"/>
      <c r="AD190" s="128"/>
      <c r="AE190" s="128"/>
      <c r="AF190" s="128"/>
      <c r="AG190" s="128"/>
      <c r="AH190" s="128"/>
      <c r="AI190" s="128"/>
      <c r="AJ190" s="128"/>
      <c r="AK190" s="128"/>
      <c r="AL190" s="128"/>
      <c r="AM190" s="128"/>
      <c r="AN190" s="128"/>
      <c r="AO190" s="128"/>
      <c r="AP190" s="128"/>
      <c r="AQ190" s="128"/>
      <c r="AR190" s="128"/>
      <c r="AS190" s="128"/>
    </row>
    <row r="191" spans="1:45" ht="16.5" thickTop="1" thickBot="1" x14ac:dyDescent="0.3">
      <c r="A191" s="24" t="s">
        <v>738</v>
      </c>
      <c r="B191" s="147">
        <f>+B192</f>
        <v>2161000000</v>
      </c>
      <c r="C191" s="175">
        <f t="shared" si="133"/>
        <v>1864212530</v>
      </c>
      <c r="D191" s="147">
        <f t="shared" si="133"/>
        <v>563308867</v>
      </c>
      <c r="E191" s="147">
        <f t="shared" si="133"/>
        <v>491962767</v>
      </c>
      <c r="F191" s="175">
        <f t="shared" si="133"/>
        <v>0</v>
      </c>
      <c r="G191" s="175">
        <f t="shared" si="133"/>
        <v>0</v>
      </c>
      <c r="H191" s="175">
        <f t="shared" si="133"/>
        <v>0</v>
      </c>
      <c r="I191" s="175">
        <f t="shared" si="133"/>
        <v>0</v>
      </c>
      <c r="J191" s="175">
        <f t="shared" si="133"/>
        <v>0</v>
      </c>
      <c r="K191" s="175">
        <f t="shared" si="133"/>
        <v>0</v>
      </c>
      <c r="L191" s="175">
        <f t="shared" si="133"/>
        <v>0</v>
      </c>
      <c r="M191" s="175">
        <f t="shared" si="133"/>
        <v>0</v>
      </c>
      <c r="N191" s="175">
        <f t="shared" si="133"/>
        <v>0</v>
      </c>
      <c r="O191" s="175">
        <f t="shared" si="133"/>
        <v>0</v>
      </c>
      <c r="P191" s="175">
        <f t="shared" si="133"/>
        <v>0</v>
      </c>
      <c r="Q191" s="175">
        <f t="shared" si="133"/>
        <v>0</v>
      </c>
      <c r="R191" s="176">
        <f t="shared" si="130"/>
        <v>2161000000</v>
      </c>
      <c r="S191" s="176">
        <f t="shared" si="130"/>
        <v>1864212530</v>
      </c>
      <c r="T191" s="176">
        <f t="shared" si="130"/>
        <v>563308867</v>
      </c>
      <c r="U191" s="179">
        <f t="shared" si="130"/>
        <v>491962767</v>
      </c>
      <c r="V191" s="135"/>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row>
    <row r="192" spans="1:45" ht="16.5" thickTop="1" thickBot="1" x14ac:dyDescent="0.3">
      <c r="A192" s="182" t="s">
        <v>739</v>
      </c>
      <c r="B192" s="147">
        <f>+B193</f>
        <v>2161000000</v>
      </c>
      <c r="C192" s="147">
        <f t="shared" si="133"/>
        <v>1864212530</v>
      </c>
      <c r="D192" s="147">
        <f t="shared" si="133"/>
        <v>563308867</v>
      </c>
      <c r="E192" s="147">
        <f t="shared" si="133"/>
        <v>491962767</v>
      </c>
      <c r="F192" s="147">
        <f t="shared" si="133"/>
        <v>0</v>
      </c>
      <c r="G192" s="147">
        <f t="shared" si="133"/>
        <v>0</v>
      </c>
      <c r="H192" s="147">
        <f t="shared" si="133"/>
        <v>0</v>
      </c>
      <c r="I192" s="147">
        <f t="shared" si="133"/>
        <v>0</v>
      </c>
      <c r="J192" s="147">
        <f t="shared" si="133"/>
        <v>0</v>
      </c>
      <c r="K192" s="147">
        <f t="shared" si="133"/>
        <v>0</v>
      </c>
      <c r="L192" s="147">
        <f t="shared" si="133"/>
        <v>0</v>
      </c>
      <c r="M192" s="147">
        <f t="shared" si="133"/>
        <v>0</v>
      </c>
      <c r="N192" s="147">
        <f t="shared" si="133"/>
        <v>0</v>
      </c>
      <c r="O192" s="147">
        <f t="shared" si="133"/>
        <v>0</v>
      </c>
      <c r="P192" s="147">
        <f t="shared" si="133"/>
        <v>0</v>
      </c>
      <c r="Q192" s="147">
        <f t="shared" si="133"/>
        <v>0</v>
      </c>
      <c r="R192" s="150">
        <f t="shared" si="130"/>
        <v>2161000000</v>
      </c>
      <c r="S192" s="150">
        <f t="shared" si="130"/>
        <v>1864212530</v>
      </c>
      <c r="T192" s="150">
        <f t="shared" si="130"/>
        <v>563308867</v>
      </c>
      <c r="U192" s="144">
        <f t="shared" si="130"/>
        <v>491962767</v>
      </c>
      <c r="V192" s="135"/>
      <c r="W192" s="136">
        <f>R192</f>
        <v>2161000000</v>
      </c>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row>
    <row r="193" spans="1:45" ht="16.5" thickTop="1" thickBot="1" x14ac:dyDescent="0.3">
      <c r="A193" s="182" t="s">
        <v>61</v>
      </c>
      <c r="B193" s="147">
        <v>2161000000</v>
      </c>
      <c r="C193" s="147">
        <v>1864212530</v>
      </c>
      <c r="D193" s="147">
        <v>563308867</v>
      </c>
      <c r="E193" s="147">
        <v>491962767</v>
      </c>
      <c r="F193" s="147"/>
      <c r="G193" s="147"/>
      <c r="H193" s="147"/>
      <c r="I193" s="147"/>
      <c r="J193" s="147"/>
      <c r="K193" s="147"/>
      <c r="L193" s="147"/>
      <c r="M193" s="147"/>
      <c r="N193" s="147"/>
      <c r="O193" s="147"/>
      <c r="P193" s="147"/>
      <c r="Q193" s="147"/>
      <c r="R193" s="150">
        <f t="shared" si="130"/>
        <v>2161000000</v>
      </c>
      <c r="S193" s="150">
        <f t="shared" si="130"/>
        <v>1864212530</v>
      </c>
      <c r="T193" s="150">
        <f t="shared" si="130"/>
        <v>563308867</v>
      </c>
      <c r="U193" s="144">
        <f t="shared" si="130"/>
        <v>491962767</v>
      </c>
      <c r="V193" s="135"/>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row>
    <row r="194" spans="1:45" ht="52.5" thickTop="1" thickBot="1" x14ac:dyDescent="0.3">
      <c r="A194" s="181" t="s">
        <v>812</v>
      </c>
      <c r="B194" s="197">
        <f>+B195</f>
        <v>400000000</v>
      </c>
      <c r="C194" s="197">
        <f t="shared" ref="C194:E194" si="134">+C195</f>
        <v>163479070</v>
      </c>
      <c r="D194" s="197">
        <f t="shared" si="134"/>
        <v>16330190</v>
      </c>
      <c r="E194" s="197">
        <f t="shared" si="134"/>
        <v>13470190</v>
      </c>
      <c r="F194" s="197">
        <f t="shared" si="133"/>
        <v>0</v>
      </c>
      <c r="G194" s="197">
        <f t="shared" si="133"/>
        <v>0</v>
      </c>
      <c r="H194" s="197">
        <f t="shared" si="133"/>
        <v>0</v>
      </c>
      <c r="I194" s="197">
        <f t="shared" si="133"/>
        <v>0</v>
      </c>
      <c r="J194" s="197">
        <f t="shared" si="133"/>
        <v>0</v>
      </c>
      <c r="K194" s="197">
        <f t="shared" si="133"/>
        <v>0</v>
      </c>
      <c r="L194" s="197">
        <f t="shared" si="133"/>
        <v>0</v>
      </c>
      <c r="M194" s="197">
        <f t="shared" si="133"/>
        <v>0</v>
      </c>
      <c r="N194" s="197">
        <f t="shared" si="133"/>
        <v>0</v>
      </c>
      <c r="O194" s="197">
        <f t="shared" si="133"/>
        <v>0</v>
      </c>
      <c r="P194" s="197">
        <f t="shared" si="133"/>
        <v>0</v>
      </c>
      <c r="Q194" s="197">
        <f t="shared" si="133"/>
        <v>0</v>
      </c>
      <c r="R194" s="198">
        <f t="shared" si="130"/>
        <v>400000000</v>
      </c>
      <c r="S194" s="198">
        <f t="shared" si="130"/>
        <v>163479070</v>
      </c>
      <c r="T194" s="198">
        <f t="shared" si="130"/>
        <v>16330190</v>
      </c>
      <c r="U194" s="202">
        <f t="shared" si="130"/>
        <v>13470190</v>
      </c>
      <c r="V194" s="135"/>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row>
    <row r="195" spans="1:45" ht="16.5" thickTop="1" thickBot="1" x14ac:dyDescent="0.3">
      <c r="A195" s="24" t="s">
        <v>738</v>
      </c>
      <c r="B195" s="147">
        <f>+B196</f>
        <v>400000000</v>
      </c>
      <c r="C195" s="147">
        <f t="shared" si="133"/>
        <v>163479070</v>
      </c>
      <c r="D195" s="147">
        <f t="shared" si="133"/>
        <v>16330190</v>
      </c>
      <c r="E195" s="147">
        <f t="shared" si="133"/>
        <v>13470190</v>
      </c>
      <c r="F195" s="175">
        <f t="shared" si="133"/>
        <v>0</v>
      </c>
      <c r="G195" s="175">
        <f t="shared" si="133"/>
        <v>0</v>
      </c>
      <c r="H195" s="175">
        <f t="shared" si="133"/>
        <v>0</v>
      </c>
      <c r="I195" s="175">
        <f t="shared" si="133"/>
        <v>0</v>
      </c>
      <c r="J195" s="175">
        <f t="shared" si="133"/>
        <v>0</v>
      </c>
      <c r="K195" s="175">
        <f t="shared" si="133"/>
        <v>0</v>
      </c>
      <c r="L195" s="175">
        <f t="shared" si="133"/>
        <v>0</v>
      </c>
      <c r="M195" s="175">
        <f t="shared" si="133"/>
        <v>0</v>
      </c>
      <c r="N195" s="175">
        <f t="shared" si="133"/>
        <v>0</v>
      </c>
      <c r="O195" s="175">
        <f t="shared" si="133"/>
        <v>0</v>
      </c>
      <c r="P195" s="175">
        <f t="shared" si="133"/>
        <v>0</v>
      </c>
      <c r="Q195" s="175">
        <f t="shared" si="133"/>
        <v>0</v>
      </c>
      <c r="R195" s="176">
        <f t="shared" si="130"/>
        <v>400000000</v>
      </c>
      <c r="S195" s="176">
        <f t="shared" si="130"/>
        <v>163479070</v>
      </c>
      <c r="T195" s="176">
        <f t="shared" si="130"/>
        <v>16330190</v>
      </c>
      <c r="U195" s="179">
        <f t="shared" si="130"/>
        <v>13470190</v>
      </c>
      <c r="V195" s="135"/>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row>
    <row r="196" spans="1:45" ht="16.5" thickTop="1" thickBot="1" x14ac:dyDescent="0.3">
      <c r="A196" s="182" t="s">
        <v>739</v>
      </c>
      <c r="B196" s="147">
        <f>+B197</f>
        <v>400000000</v>
      </c>
      <c r="C196" s="147">
        <f t="shared" si="133"/>
        <v>163479070</v>
      </c>
      <c r="D196" s="147">
        <f t="shared" si="133"/>
        <v>16330190</v>
      </c>
      <c r="E196" s="147">
        <f t="shared" si="133"/>
        <v>13470190</v>
      </c>
      <c r="F196" s="147">
        <f t="shared" si="133"/>
        <v>0</v>
      </c>
      <c r="G196" s="147">
        <f t="shared" si="133"/>
        <v>0</v>
      </c>
      <c r="H196" s="147">
        <f t="shared" si="133"/>
        <v>0</v>
      </c>
      <c r="I196" s="147">
        <f t="shared" si="133"/>
        <v>0</v>
      </c>
      <c r="J196" s="147">
        <f t="shared" si="133"/>
        <v>0</v>
      </c>
      <c r="K196" s="147">
        <f t="shared" si="133"/>
        <v>0</v>
      </c>
      <c r="L196" s="147">
        <f t="shared" si="133"/>
        <v>0</v>
      </c>
      <c r="M196" s="147">
        <f t="shared" si="133"/>
        <v>0</v>
      </c>
      <c r="N196" s="147">
        <f t="shared" si="133"/>
        <v>0</v>
      </c>
      <c r="O196" s="147">
        <f t="shared" si="133"/>
        <v>0</v>
      </c>
      <c r="P196" s="147">
        <f t="shared" si="133"/>
        <v>0</v>
      </c>
      <c r="Q196" s="147">
        <f t="shared" si="133"/>
        <v>0</v>
      </c>
      <c r="R196" s="150">
        <f t="shared" si="130"/>
        <v>400000000</v>
      </c>
      <c r="S196" s="150">
        <f t="shared" si="130"/>
        <v>163479070</v>
      </c>
      <c r="T196" s="150">
        <f t="shared" si="130"/>
        <v>16330190</v>
      </c>
      <c r="U196" s="144">
        <f t="shared" si="130"/>
        <v>13470190</v>
      </c>
      <c r="V196" s="135"/>
      <c r="W196" s="136">
        <f>R196</f>
        <v>400000000</v>
      </c>
      <c r="X196" s="128"/>
      <c r="Y196" s="128"/>
      <c r="Z196" s="128"/>
      <c r="AA196" s="128"/>
      <c r="AB196" s="128"/>
      <c r="AC196" s="128"/>
      <c r="AD196" s="128"/>
      <c r="AE196" s="128"/>
      <c r="AF196" s="128"/>
      <c r="AG196" s="128"/>
      <c r="AH196" s="128"/>
      <c r="AI196" s="128"/>
      <c r="AJ196" s="128"/>
      <c r="AK196" s="128"/>
      <c r="AL196" s="128"/>
      <c r="AM196" s="128"/>
      <c r="AN196" s="128"/>
      <c r="AO196" s="128"/>
      <c r="AP196" s="128"/>
      <c r="AQ196" s="128"/>
      <c r="AR196" s="128"/>
      <c r="AS196" s="128"/>
    </row>
    <row r="197" spans="1:45" ht="16.5" thickTop="1" thickBot="1" x14ac:dyDescent="0.3">
      <c r="A197" s="182" t="s">
        <v>61</v>
      </c>
      <c r="B197" s="147">
        <v>400000000</v>
      </c>
      <c r="C197" s="147">
        <v>163479070</v>
      </c>
      <c r="D197" s="147">
        <v>16330190</v>
      </c>
      <c r="E197" s="147">
        <v>13470190</v>
      </c>
      <c r="F197" s="147"/>
      <c r="G197" s="147"/>
      <c r="H197" s="147"/>
      <c r="I197" s="147"/>
      <c r="J197" s="147"/>
      <c r="K197" s="147"/>
      <c r="L197" s="147"/>
      <c r="M197" s="147"/>
      <c r="N197" s="147"/>
      <c r="O197" s="147"/>
      <c r="P197" s="147"/>
      <c r="Q197" s="147"/>
      <c r="R197" s="150">
        <f t="shared" si="130"/>
        <v>400000000</v>
      </c>
      <c r="S197" s="150">
        <f t="shared" si="130"/>
        <v>163479070</v>
      </c>
      <c r="T197" s="150">
        <f t="shared" si="130"/>
        <v>16330190</v>
      </c>
      <c r="U197" s="144">
        <f t="shared" si="130"/>
        <v>13470190</v>
      </c>
      <c r="V197" s="135"/>
      <c r="W197" s="128"/>
      <c r="X197" s="128"/>
      <c r="Y197" s="128"/>
      <c r="Z197" s="128"/>
      <c r="AA197" s="128"/>
      <c r="AB197" s="128"/>
      <c r="AC197" s="128"/>
      <c r="AD197" s="128"/>
      <c r="AE197" s="128"/>
      <c r="AF197" s="128"/>
      <c r="AG197" s="128"/>
      <c r="AH197" s="128"/>
      <c r="AI197" s="128"/>
      <c r="AJ197" s="128"/>
      <c r="AK197" s="128"/>
      <c r="AL197" s="128"/>
      <c r="AM197" s="128"/>
      <c r="AN197" s="128"/>
      <c r="AO197" s="128"/>
      <c r="AP197" s="128"/>
      <c r="AQ197" s="128"/>
      <c r="AR197" s="128"/>
      <c r="AS197" s="128"/>
    </row>
    <row r="198" spans="1:45" ht="39.75" thickTop="1" thickBot="1" x14ac:dyDescent="0.3">
      <c r="A198" s="181" t="s">
        <v>813</v>
      </c>
      <c r="B198" s="197">
        <f>+B199</f>
        <v>400000000</v>
      </c>
      <c r="C198" s="197">
        <f t="shared" ref="C198:E198" si="135">+C199</f>
        <v>80086260</v>
      </c>
      <c r="D198" s="197">
        <f t="shared" si="135"/>
        <v>13575993</v>
      </c>
      <c r="E198" s="197">
        <f t="shared" si="135"/>
        <v>9565693</v>
      </c>
      <c r="F198" s="197">
        <f t="shared" si="133"/>
        <v>0</v>
      </c>
      <c r="G198" s="197">
        <f t="shared" si="133"/>
        <v>0</v>
      </c>
      <c r="H198" s="197">
        <f t="shared" si="133"/>
        <v>0</v>
      </c>
      <c r="I198" s="197">
        <f t="shared" si="133"/>
        <v>0</v>
      </c>
      <c r="J198" s="197">
        <f t="shared" si="133"/>
        <v>0</v>
      </c>
      <c r="K198" s="197">
        <f t="shared" si="133"/>
        <v>0</v>
      </c>
      <c r="L198" s="197">
        <f t="shared" si="133"/>
        <v>0</v>
      </c>
      <c r="M198" s="197">
        <f t="shared" si="133"/>
        <v>0</v>
      </c>
      <c r="N198" s="197">
        <f t="shared" si="133"/>
        <v>0</v>
      </c>
      <c r="O198" s="197">
        <f t="shared" si="133"/>
        <v>0</v>
      </c>
      <c r="P198" s="197">
        <f t="shared" si="133"/>
        <v>0</v>
      </c>
      <c r="Q198" s="197">
        <f t="shared" si="133"/>
        <v>0</v>
      </c>
      <c r="R198" s="198">
        <f t="shared" ref="R198:U205" si="136">+B198+F198+J198+N198</f>
        <v>400000000</v>
      </c>
      <c r="S198" s="198">
        <f t="shared" si="136"/>
        <v>80086260</v>
      </c>
      <c r="T198" s="198">
        <f t="shared" si="136"/>
        <v>13575993</v>
      </c>
      <c r="U198" s="202">
        <f t="shared" si="136"/>
        <v>9565693</v>
      </c>
      <c r="V198" s="135"/>
      <c r="W198" s="128"/>
      <c r="X198" s="128"/>
      <c r="Y198" s="128"/>
      <c r="Z198" s="128"/>
      <c r="AA198" s="128"/>
      <c r="AB198" s="128"/>
      <c r="AC198" s="128"/>
      <c r="AD198" s="128"/>
      <c r="AE198" s="128"/>
      <c r="AF198" s="128"/>
      <c r="AG198" s="128"/>
      <c r="AH198" s="128"/>
      <c r="AI198" s="128"/>
      <c r="AJ198" s="128"/>
      <c r="AK198" s="128"/>
      <c r="AL198" s="128"/>
      <c r="AM198" s="128"/>
      <c r="AN198" s="128"/>
      <c r="AO198" s="128"/>
      <c r="AP198" s="128"/>
      <c r="AQ198" s="128"/>
      <c r="AR198" s="128"/>
      <c r="AS198" s="128"/>
    </row>
    <row r="199" spans="1:45" ht="16.5" thickTop="1" thickBot="1" x14ac:dyDescent="0.3">
      <c r="A199" s="24" t="s">
        <v>738</v>
      </c>
      <c r="B199" s="147">
        <f>+B200</f>
        <v>400000000</v>
      </c>
      <c r="C199" s="147">
        <f t="shared" si="133"/>
        <v>80086260</v>
      </c>
      <c r="D199" s="147">
        <f t="shared" si="133"/>
        <v>13575993</v>
      </c>
      <c r="E199" s="147">
        <f t="shared" si="133"/>
        <v>9565693</v>
      </c>
      <c r="F199" s="175">
        <f t="shared" si="133"/>
        <v>0</v>
      </c>
      <c r="G199" s="175">
        <f t="shared" si="133"/>
        <v>0</v>
      </c>
      <c r="H199" s="175">
        <f t="shared" si="133"/>
        <v>0</v>
      </c>
      <c r="I199" s="175">
        <f t="shared" si="133"/>
        <v>0</v>
      </c>
      <c r="J199" s="175">
        <f t="shared" si="133"/>
        <v>0</v>
      </c>
      <c r="K199" s="175">
        <f t="shared" si="133"/>
        <v>0</v>
      </c>
      <c r="L199" s="175">
        <f t="shared" si="133"/>
        <v>0</v>
      </c>
      <c r="M199" s="175">
        <f t="shared" si="133"/>
        <v>0</v>
      </c>
      <c r="N199" s="175">
        <f t="shared" si="133"/>
        <v>0</v>
      </c>
      <c r="O199" s="175">
        <f t="shared" si="133"/>
        <v>0</v>
      </c>
      <c r="P199" s="175">
        <f t="shared" si="133"/>
        <v>0</v>
      </c>
      <c r="Q199" s="175">
        <f t="shared" si="133"/>
        <v>0</v>
      </c>
      <c r="R199" s="176">
        <f t="shared" si="136"/>
        <v>400000000</v>
      </c>
      <c r="S199" s="176">
        <f t="shared" si="136"/>
        <v>80086260</v>
      </c>
      <c r="T199" s="176">
        <f t="shared" si="136"/>
        <v>13575993</v>
      </c>
      <c r="U199" s="179">
        <f t="shared" si="136"/>
        <v>9565693</v>
      </c>
      <c r="V199" s="135"/>
      <c r="W199" s="128"/>
      <c r="X199" s="128"/>
      <c r="Y199" s="128"/>
      <c r="Z199" s="128"/>
      <c r="AA199" s="128"/>
      <c r="AB199" s="128"/>
      <c r="AC199" s="128"/>
      <c r="AD199" s="128"/>
      <c r="AE199" s="128"/>
      <c r="AF199" s="128"/>
      <c r="AG199" s="128"/>
      <c r="AH199" s="128"/>
      <c r="AI199" s="128"/>
      <c r="AJ199" s="128"/>
      <c r="AK199" s="128"/>
      <c r="AL199" s="128"/>
      <c r="AM199" s="128"/>
      <c r="AN199" s="128"/>
      <c r="AO199" s="128"/>
      <c r="AP199" s="128"/>
      <c r="AQ199" s="128"/>
      <c r="AR199" s="128"/>
      <c r="AS199" s="128"/>
    </row>
    <row r="200" spans="1:45" ht="16.5" thickTop="1" thickBot="1" x14ac:dyDescent="0.3">
      <c r="A200" s="182" t="s">
        <v>739</v>
      </c>
      <c r="B200" s="147">
        <f>+B201</f>
        <v>400000000</v>
      </c>
      <c r="C200" s="147">
        <f t="shared" si="133"/>
        <v>80086260</v>
      </c>
      <c r="D200" s="147">
        <f t="shared" si="133"/>
        <v>13575993</v>
      </c>
      <c r="E200" s="147">
        <f t="shared" si="133"/>
        <v>9565693</v>
      </c>
      <c r="F200" s="147">
        <f t="shared" si="133"/>
        <v>0</v>
      </c>
      <c r="G200" s="147">
        <f t="shared" si="133"/>
        <v>0</v>
      </c>
      <c r="H200" s="147">
        <f t="shared" si="133"/>
        <v>0</v>
      </c>
      <c r="I200" s="147">
        <f t="shared" si="133"/>
        <v>0</v>
      </c>
      <c r="J200" s="147">
        <f t="shared" si="133"/>
        <v>0</v>
      </c>
      <c r="K200" s="147">
        <f t="shared" si="133"/>
        <v>0</v>
      </c>
      <c r="L200" s="147">
        <f t="shared" si="133"/>
        <v>0</v>
      </c>
      <c r="M200" s="147">
        <f t="shared" si="133"/>
        <v>0</v>
      </c>
      <c r="N200" s="147">
        <f t="shared" si="133"/>
        <v>0</v>
      </c>
      <c r="O200" s="147">
        <f t="shared" si="133"/>
        <v>0</v>
      </c>
      <c r="P200" s="147">
        <f t="shared" si="133"/>
        <v>0</v>
      </c>
      <c r="Q200" s="147">
        <f t="shared" si="133"/>
        <v>0</v>
      </c>
      <c r="R200" s="150">
        <f t="shared" si="136"/>
        <v>400000000</v>
      </c>
      <c r="S200" s="150">
        <f t="shared" si="136"/>
        <v>80086260</v>
      </c>
      <c r="T200" s="150">
        <f t="shared" si="136"/>
        <v>13575993</v>
      </c>
      <c r="U200" s="144">
        <f t="shared" si="136"/>
        <v>9565693</v>
      </c>
      <c r="V200" s="135"/>
      <c r="W200" s="136">
        <f>R200</f>
        <v>400000000</v>
      </c>
      <c r="X200" s="128"/>
      <c r="Y200" s="128"/>
      <c r="Z200" s="128"/>
      <c r="AA200" s="128"/>
      <c r="AB200" s="128"/>
      <c r="AC200" s="128"/>
      <c r="AD200" s="128"/>
      <c r="AE200" s="128"/>
      <c r="AF200" s="128"/>
      <c r="AG200" s="128"/>
      <c r="AH200" s="128"/>
      <c r="AI200" s="128"/>
      <c r="AJ200" s="128"/>
      <c r="AK200" s="128"/>
      <c r="AL200" s="128"/>
      <c r="AM200" s="128"/>
      <c r="AN200" s="128"/>
      <c r="AO200" s="128"/>
      <c r="AP200" s="128"/>
      <c r="AQ200" s="128"/>
      <c r="AR200" s="128"/>
      <c r="AS200" s="128"/>
    </row>
    <row r="201" spans="1:45" ht="16.5" thickTop="1" thickBot="1" x14ac:dyDescent="0.3">
      <c r="A201" s="182" t="s">
        <v>61</v>
      </c>
      <c r="B201" s="147">
        <v>400000000</v>
      </c>
      <c r="C201" s="147">
        <v>80086260</v>
      </c>
      <c r="D201" s="147">
        <v>13575993</v>
      </c>
      <c r="E201" s="147">
        <v>9565693</v>
      </c>
      <c r="F201" s="147"/>
      <c r="G201" s="147"/>
      <c r="H201" s="147"/>
      <c r="I201" s="147"/>
      <c r="J201" s="147"/>
      <c r="K201" s="147"/>
      <c r="L201" s="147"/>
      <c r="M201" s="147"/>
      <c r="N201" s="147"/>
      <c r="O201" s="147"/>
      <c r="P201" s="147"/>
      <c r="Q201" s="147"/>
      <c r="R201" s="150">
        <f t="shared" si="136"/>
        <v>400000000</v>
      </c>
      <c r="S201" s="150">
        <f t="shared" si="136"/>
        <v>80086260</v>
      </c>
      <c r="T201" s="150">
        <f t="shared" si="136"/>
        <v>13575993</v>
      </c>
      <c r="U201" s="144">
        <f t="shared" si="136"/>
        <v>9565693</v>
      </c>
      <c r="V201" s="135"/>
      <c r="W201" s="128"/>
      <c r="X201" s="128"/>
      <c r="Y201" s="128"/>
      <c r="Z201" s="128"/>
      <c r="AA201" s="128"/>
      <c r="AB201" s="128"/>
      <c r="AC201" s="128"/>
      <c r="AD201" s="128"/>
      <c r="AE201" s="128"/>
      <c r="AF201" s="128"/>
      <c r="AG201" s="128"/>
      <c r="AH201" s="128"/>
      <c r="AI201" s="128"/>
      <c r="AJ201" s="128"/>
      <c r="AK201" s="128"/>
      <c r="AL201" s="128"/>
      <c r="AM201" s="128"/>
      <c r="AN201" s="128"/>
      <c r="AO201" s="128"/>
      <c r="AP201" s="128"/>
      <c r="AQ201" s="128"/>
      <c r="AR201" s="128"/>
      <c r="AS201" s="128"/>
    </row>
    <row r="202" spans="1:45" ht="27" thickTop="1" thickBot="1" x14ac:dyDescent="0.3">
      <c r="A202" s="181" t="s">
        <v>814</v>
      </c>
      <c r="B202" s="197">
        <f>+B203</f>
        <v>200000000</v>
      </c>
      <c r="C202" s="197">
        <f t="shared" ref="C202:Q204" si="137">+C203</f>
        <v>91974036</v>
      </c>
      <c r="D202" s="197">
        <f t="shared" si="137"/>
        <v>43388569</v>
      </c>
      <c r="E202" s="197">
        <f t="shared" si="137"/>
        <v>39010569</v>
      </c>
      <c r="F202" s="197">
        <f t="shared" si="137"/>
        <v>0</v>
      </c>
      <c r="G202" s="197">
        <f t="shared" si="137"/>
        <v>0</v>
      </c>
      <c r="H202" s="197">
        <f t="shared" si="137"/>
        <v>0</v>
      </c>
      <c r="I202" s="197">
        <f t="shared" si="137"/>
        <v>0</v>
      </c>
      <c r="J202" s="197">
        <f t="shared" si="137"/>
        <v>0</v>
      </c>
      <c r="K202" s="197">
        <f t="shared" si="137"/>
        <v>0</v>
      </c>
      <c r="L202" s="197">
        <f t="shared" si="137"/>
        <v>0</v>
      </c>
      <c r="M202" s="197">
        <f t="shared" si="137"/>
        <v>0</v>
      </c>
      <c r="N202" s="197">
        <f t="shared" si="137"/>
        <v>0</v>
      </c>
      <c r="O202" s="197">
        <f t="shared" si="137"/>
        <v>0</v>
      </c>
      <c r="P202" s="197">
        <f t="shared" si="137"/>
        <v>0</v>
      </c>
      <c r="Q202" s="197">
        <f t="shared" si="137"/>
        <v>0</v>
      </c>
      <c r="R202" s="198">
        <f>B202+F202+J202+N202</f>
        <v>200000000</v>
      </c>
      <c r="S202" s="198">
        <f t="shared" ref="S202:V202" si="138">C202+G202+K202+O202</f>
        <v>91974036</v>
      </c>
      <c r="T202" s="198">
        <f t="shared" si="138"/>
        <v>43388569</v>
      </c>
      <c r="U202" s="198">
        <f t="shared" si="138"/>
        <v>39010569</v>
      </c>
      <c r="V202" s="198">
        <f t="shared" si="138"/>
        <v>200000000</v>
      </c>
      <c r="W202" s="128"/>
      <c r="X202" s="128"/>
      <c r="Y202" s="128"/>
      <c r="Z202" s="128"/>
      <c r="AA202" s="128"/>
      <c r="AB202" s="128"/>
      <c r="AC202" s="128"/>
      <c r="AD202" s="128"/>
      <c r="AE202" s="128"/>
      <c r="AF202" s="128"/>
      <c r="AG202" s="128"/>
      <c r="AH202" s="128"/>
      <c r="AI202" s="128"/>
      <c r="AJ202" s="128"/>
      <c r="AK202" s="128"/>
      <c r="AL202" s="128"/>
      <c r="AM202" s="128"/>
      <c r="AN202" s="128"/>
      <c r="AO202" s="128"/>
      <c r="AP202" s="128"/>
      <c r="AQ202" s="128"/>
      <c r="AR202" s="128"/>
      <c r="AS202" s="128"/>
    </row>
    <row r="203" spans="1:45" ht="16.5" thickTop="1" thickBot="1" x14ac:dyDescent="0.3">
      <c r="A203" s="24" t="s">
        <v>738</v>
      </c>
      <c r="B203" s="147">
        <f>+B204</f>
        <v>200000000</v>
      </c>
      <c r="C203" s="147">
        <f t="shared" si="137"/>
        <v>91974036</v>
      </c>
      <c r="D203" s="147">
        <f t="shared" si="137"/>
        <v>43388569</v>
      </c>
      <c r="E203" s="147">
        <f t="shared" si="137"/>
        <v>39010569</v>
      </c>
      <c r="F203" s="175">
        <f t="shared" si="137"/>
        <v>0</v>
      </c>
      <c r="G203" s="175">
        <f t="shared" si="137"/>
        <v>0</v>
      </c>
      <c r="H203" s="175">
        <f t="shared" si="137"/>
        <v>0</v>
      </c>
      <c r="I203" s="175">
        <f t="shared" si="137"/>
        <v>0</v>
      </c>
      <c r="J203" s="175">
        <f t="shared" si="137"/>
        <v>0</v>
      </c>
      <c r="K203" s="175">
        <f t="shared" si="137"/>
        <v>0</v>
      </c>
      <c r="L203" s="175">
        <f t="shared" si="137"/>
        <v>0</v>
      </c>
      <c r="M203" s="175">
        <f t="shared" si="137"/>
        <v>0</v>
      </c>
      <c r="N203" s="175">
        <f t="shared" si="137"/>
        <v>0</v>
      </c>
      <c r="O203" s="175">
        <f t="shared" si="137"/>
        <v>0</v>
      </c>
      <c r="P203" s="175">
        <f t="shared" si="137"/>
        <v>0</v>
      </c>
      <c r="Q203" s="175">
        <f t="shared" si="137"/>
        <v>0</v>
      </c>
      <c r="R203" s="176">
        <f t="shared" si="136"/>
        <v>200000000</v>
      </c>
      <c r="S203" s="176">
        <f t="shared" si="136"/>
        <v>91974036</v>
      </c>
      <c r="T203" s="176">
        <f t="shared" si="136"/>
        <v>43388569</v>
      </c>
      <c r="U203" s="179">
        <f t="shared" si="136"/>
        <v>39010569</v>
      </c>
      <c r="V203" s="135"/>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row>
    <row r="204" spans="1:45" ht="16.5" thickTop="1" thickBot="1" x14ac:dyDescent="0.3">
      <c r="A204" s="182" t="s">
        <v>739</v>
      </c>
      <c r="B204" s="147">
        <f>+B205</f>
        <v>200000000</v>
      </c>
      <c r="C204" s="147">
        <f t="shared" si="137"/>
        <v>91974036</v>
      </c>
      <c r="D204" s="147">
        <f t="shared" si="137"/>
        <v>43388569</v>
      </c>
      <c r="E204" s="147">
        <f t="shared" si="137"/>
        <v>39010569</v>
      </c>
      <c r="F204" s="147">
        <f t="shared" si="137"/>
        <v>0</v>
      </c>
      <c r="G204" s="147">
        <f t="shared" si="137"/>
        <v>0</v>
      </c>
      <c r="H204" s="147">
        <f t="shared" si="137"/>
        <v>0</v>
      </c>
      <c r="I204" s="147">
        <f t="shared" si="137"/>
        <v>0</v>
      </c>
      <c r="J204" s="147">
        <f t="shared" si="137"/>
        <v>0</v>
      </c>
      <c r="K204" s="147">
        <f t="shared" si="137"/>
        <v>0</v>
      </c>
      <c r="L204" s="147">
        <f t="shared" si="137"/>
        <v>0</v>
      </c>
      <c r="M204" s="147">
        <f t="shared" si="137"/>
        <v>0</v>
      </c>
      <c r="N204" s="147">
        <f t="shared" si="137"/>
        <v>0</v>
      </c>
      <c r="O204" s="147">
        <f t="shared" si="137"/>
        <v>0</v>
      </c>
      <c r="P204" s="147">
        <f t="shared" si="137"/>
        <v>0</v>
      </c>
      <c r="Q204" s="147">
        <f t="shared" si="137"/>
        <v>0</v>
      </c>
      <c r="R204" s="150">
        <f t="shared" si="136"/>
        <v>200000000</v>
      </c>
      <c r="S204" s="150">
        <f t="shared" si="136"/>
        <v>91974036</v>
      </c>
      <c r="T204" s="150">
        <f t="shared" si="136"/>
        <v>43388569</v>
      </c>
      <c r="U204" s="144">
        <f t="shared" si="136"/>
        <v>39010569</v>
      </c>
      <c r="V204" s="135"/>
      <c r="W204" s="136">
        <f>R204</f>
        <v>200000000</v>
      </c>
      <c r="X204" s="128"/>
      <c r="Y204" s="128"/>
      <c r="Z204" s="128"/>
      <c r="AA204" s="128"/>
      <c r="AB204" s="128"/>
      <c r="AC204" s="128"/>
      <c r="AD204" s="128"/>
      <c r="AE204" s="128"/>
      <c r="AF204" s="128"/>
      <c r="AG204" s="128"/>
      <c r="AH204" s="128"/>
      <c r="AI204" s="128"/>
      <c r="AJ204" s="128"/>
      <c r="AK204" s="128"/>
      <c r="AL204" s="128"/>
      <c r="AM204" s="128"/>
      <c r="AN204" s="128"/>
      <c r="AO204" s="128"/>
      <c r="AP204" s="128"/>
      <c r="AQ204" s="128"/>
      <c r="AR204" s="128"/>
      <c r="AS204" s="128"/>
    </row>
    <row r="205" spans="1:45" ht="16.5" thickTop="1" thickBot="1" x14ac:dyDescent="0.3">
      <c r="A205" s="182" t="s">
        <v>61</v>
      </c>
      <c r="B205" s="147">
        <v>200000000</v>
      </c>
      <c r="C205" s="147">
        <v>91974036</v>
      </c>
      <c r="D205" s="147">
        <v>43388569</v>
      </c>
      <c r="E205" s="147">
        <v>39010569</v>
      </c>
      <c r="F205" s="147"/>
      <c r="G205" s="147"/>
      <c r="H205" s="147"/>
      <c r="I205" s="147"/>
      <c r="J205" s="147"/>
      <c r="K205" s="147"/>
      <c r="L205" s="147"/>
      <c r="M205" s="147"/>
      <c r="N205" s="147"/>
      <c r="O205" s="147"/>
      <c r="P205" s="147"/>
      <c r="Q205" s="147"/>
      <c r="R205" s="150">
        <f t="shared" si="136"/>
        <v>200000000</v>
      </c>
      <c r="S205" s="150">
        <f t="shared" si="136"/>
        <v>91974036</v>
      </c>
      <c r="T205" s="150">
        <f t="shared" si="136"/>
        <v>43388569</v>
      </c>
      <c r="U205" s="144">
        <f t="shared" si="136"/>
        <v>39010569</v>
      </c>
      <c r="V205" s="135"/>
      <c r="W205" s="128"/>
      <c r="X205" s="128"/>
      <c r="Y205" s="128"/>
      <c r="Z205" s="128"/>
      <c r="AA205" s="128"/>
      <c r="AB205" s="128"/>
      <c r="AC205" s="128"/>
      <c r="AD205" s="128"/>
      <c r="AE205" s="128"/>
      <c r="AF205" s="128"/>
      <c r="AG205" s="128"/>
      <c r="AH205" s="128"/>
      <c r="AI205" s="128"/>
      <c r="AJ205" s="128"/>
      <c r="AK205" s="128"/>
      <c r="AL205" s="128"/>
      <c r="AM205" s="128"/>
      <c r="AN205" s="128"/>
      <c r="AO205" s="128"/>
      <c r="AP205" s="128"/>
      <c r="AQ205" s="128"/>
      <c r="AR205" s="128"/>
      <c r="AS205" s="128"/>
    </row>
    <row r="206" spans="1:45" ht="27" thickTop="1" thickBot="1" x14ac:dyDescent="0.3">
      <c r="A206" s="200" t="s">
        <v>815</v>
      </c>
      <c r="B206" s="147">
        <f>+B207+B211</f>
        <v>400000000</v>
      </c>
      <c r="C206" s="147">
        <f t="shared" ref="C206:U206" si="139">+C207+C211</f>
        <v>175825520</v>
      </c>
      <c r="D206" s="147">
        <f t="shared" si="139"/>
        <v>65275719</v>
      </c>
      <c r="E206" s="147">
        <f t="shared" si="139"/>
        <v>61902769</v>
      </c>
      <c r="F206" s="147">
        <f t="shared" si="139"/>
        <v>0</v>
      </c>
      <c r="G206" s="147">
        <f t="shared" si="139"/>
        <v>0</v>
      </c>
      <c r="H206" s="147">
        <f t="shared" si="139"/>
        <v>0</v>
      </c>
      <c r="I206" s="147">
        <f t="shared" si="139"/>
        <v>0</v>
      </c>
      <c r="J206" s="147">
        <f t="shared" si="139"/>
        <v>0</v>
      </c>
      <c r="K206" s="147">
        <f t="shared" si="139"/>
        <v>0</v>
      </c>
      <c r="L206" s="147">
        <f t="shared" si="139"/>
        <v>0</v>
      </c>
      <c r="M206" s="147">
        <f t="shared" si="139"/>
        <v>0</v>
      </c>
      <c r="N206" s="147">
        <f t="shared" si="139"/>
        <v>0</v>
      </c>
      <c r="O206" s="147">
        <f t="shared" si="139"/>
        <v>0</v>
      </c>
      <c r="P206" s="147">
        <f t="shared" si="139"/>
        <v>0</v>
      </c>
      <c r="Q206" s="147">
        <f t="shared" si="139"/>
        <v>0</v>
      </c>
      <c r="R206" s="150">
        <f>+R207+R211</f>
        <v>400000000</v>
      </c>
      <c r="S206" s="150">
        <f t="shared" si="139"/>
        <v>175825520</v>
      </c>
      <c r="T206" s="150">
        <f t="shared" si="139"/>
        <v>65275719</v>
      </c>
      <c r="U206" s="144">
        <f t="shared" si="139"/>
        <v>61902769</v>
      </c>
      <c r="V206" s="135"/>
      <c r="W206" s="128"/>
      <c r="X206" s="128"/>
      <c r="Y206" s="128"/>
      <c r="Z206" s="128"/>
      <c r="AA206" s="128"/>
      <c r="AB206" s="128"/>
      <c r="AC206" s="128"/>
      <c r="AD206" s="128"/>
      <c r="AE206" s="128"/>
      <c r="AF206" s="128"/>
      <c r="AG206" s="128"/>
      <c r="AH206" s="128"/>
      <c r="AI206" s="128"/>
      <c r="AJ206" s="128"/>
      <c r="AK206" s="128"/>
      <c r="AL206" s="128"/>
      <c r="AM206" s="128"/>
      <c r="AN206" s="128"/>
      <c r="AO206" s="128"/>
      <c r="AP206" s="128"/>
      <c r="AQ206" s="128"/>
      <c r="AR206" s="128"/>
      <c r="AS206" s="128"/>
    </row>
    <row r="207" spans="1:45" ht="27" thickTop="1" thickBot="1" x14ac:dyDescent="0.3">
      <c r="A207" s="181" t="s">
        <v>816</v>
      </c>
      <c r="B207" s="147">
        <f>+B208</f>
        <v>100000000</v>
      </c>
      <c r="C207" s="147">
        <f t="shared" ref="C207:Q209" si="140">+C208</f>
        <v>65064430</v>
      </c>
      <c r="D207" s="147">
        <f t="shared" si="140"/>
        <v>21938162</v>
      </c>
      <c r="E207" s="147">
        <f t="shared" si="140"/>
        <v>21393212</v>
      </c>
      <c r="F207" s="147">
        <f t="shared" si="140"/>
        <v>0</v>
      </c>
      <c r="G207" s="147">
        <f t="shared" si="140"/>
        <v>0</v>
      </c>
      <c r="H207" s="147">
        <f t="shared" si="140"/>
        <v>0</v>
      </c>
      <c r="I207" s="147">
        <f t="shared" si="140"/>
        <v>0</v>
      </c>
      <c r="J207" s="147">
        <f t="shared" si="140"/>
        <v>0</v>
      </c>
      <c r="K207" s="147">
        <f t="shared" si="140"/>
        <v>0</v>
      </c>
      <c r="L207" s="147">
        <f t="shared" si="140"/>
        <v>0</v>
      </c>
      <c r="M207" s="147">
        <f t="shared" si="140"/>
        <v>0</v>
      </c>
      <c r="N207" s="147">
        <f t="shared" si="140"/>
        <v>0</v>
      </c>
      <c r="O207" s="147">
        <f t="shared" si="140"/>
        <v>0</v>
      </c>
      <c r="P207" s="147">
        <f t="shared" si="140"/>
        <v>0</v>
      </c>
      <c r="Q207" s="147">
        <f t="shared" si="140"/>
        <v>0</v>
      </c>
      <c r="R207" s="150">
        <f>N207+J207+F207+B207</f>
        <v>100000000</v>
      </c>
      <c r="S207" s="150">
        <f t="shared" ref="S207:U207" si="141">O207+K207+G207+C207</f>
        <v>65064430</v>
      </c>
      <c r="T207" s="150">
        <f t="shared" si="141"/>
        <v>21938162</v>
      </c>
      <c r="U207" s="150">
        <f t="shared" si="141"/>
        <v>21393212</v>
      </c>
      <c r="V207" s="135"/>
      <c r="W207" s="128"/>
      <c r="X207" s="128"/>
      <c r="Y207" s="128"/>
      <c r="Z207" s="128"/>
      <c r="AA207" s="128"/>
      <c r="AB207" s="128"/>
      <c r="AC207" s="128"/>
      <c r="AD207" s="128"/>
      <c r="AE207" s="128"/>
      <c r="AF207" s="128"/>
      <c r="AG207" s="128"/>
      <c r="AH207" s="128"/>
      <c r="AI207" s="128"/>
      <c r="AJ207" s="128"/>
      <c r="AK207" s="128"/>
      <c r="AL207" s="128"/>
      <c r="AM207" s="128"/>
      <c r="AN207" s="128"/>
      <c r="AO207" s="128"/>
      <c r="AP207" s="128"/>
      <c r="AQ207" s="128"/>
      <c r="AR207" s="128"/>
      <c r="AS207" s="128"/>
    </row>
    <row r="208" spans="1:45" ht="16.5" thickTop="1" thickBot="1" x14ac:dyDescent="0.3">
      <c r="A208" s="24" t="s">
        <v>738</v>
      </c>
      <c r="B208" s="147">
        <f>+B209</f>
        <v>100000000</v>
      </c>
      <c r="C208" s="147">
        <f t="shared" si="140"/>
        <v>65064430</v>
      </c>
      <c r="D208" s="147">
        <f t="shared" si="140"/>
        <v>21938162</v>
      </c>
      <c r="E208" s="147">
        <f t="shared" si="140"/>
        <v>21393212</v>
      </c>
      <c r="F208" s="175">
        <f t="shared" si="140"/>
        <v>0</v>
      </c>
      <c r="G208" s="175">
        <f t="shared" si="140"/>
        <v>0</v>
      </c>
      <c r="H208" s="175">
        <f t="shared" si="140"/>
        <v>0</v>
      </c>
      <c r="I208" s="175">
        <f t="shared" si="140"/>
        <v>0</v>
      </c>
      <c r="J208" s="175">
        <f t="shared" si="140"/>
        <v>0</v>
      </c>
      <c r="K208" s="175">
        <f t="shared" si="140"/>
        <v>0</v>
      </c>
      <c r="L208" s="175">
        <f t="shared" si="140"/>
        <v>0</v>
      </c>
      <c r="M208" s="175">
        <f t="shared" si="140"/>
        <v>0</v>
      </c>
      <c r="N208" s="175">
        <f t="shared" si="140"/>
        <v>0</v>
      </c>
      <c r="O208" s="175">
        <f t="shared" si="140"/>
        <v>0</v>
      </c>
      <c r="P208" s="175">
        <f t="shared" si="140"/>
        <v>0</v>
      </c>
      <c r="Q208" s="175">
        <f t="shared" si="140"/>
        <v>0</v>
      </c>
      <c r="R208" s="176">
        <f t="shared" ref="R208:U210" si="142">+B208+F208+J208+N208</f>
        <v>100000000</v>
      </c>
      <c r="S208" s="176">
        <f t="shared" si="142"/>
        <v>65064430</v>
      </c>
      <c r="T208" s="176">
        <f t="shared" si="142"/>
        <v>21938162</v>
      </c>
      <c r="U208" s="179">
        <f t="shared" si="142"/>
        <v>21393212</v>
      </c>
      <c r="V208" s="135"/>
      <c r="W208" s="128"/>
      <c r="X208" s="128"/>
      <c r="Y208" s="128"/>
      <c r="Z208" s="128"/>
      <c r="AA208" s="128"/>
      <c r="AB208" s="128"/>
      <c r="AC208" s="128"/>
      <c r="AD208" s="128"/>
      <c r="AE208" s="128"/>
      <c r="AF208" s="128"/>
      <c r="AG208" s="128"/>
      <c r="AH208" s="128"/>
      <c r="AI208" s="128"/>
      <c r="AJ208" s="128"/>
      <c r="AK208" s="128"/>
      <c r="AL208" s="128"/>
      <c r="AM208" s="128"/>
      <c r="AN208" s="128"/>
      <c r="AO208" s="128"/>
      <c r="AP208" s="128"/>
      <c r="AQ208" s="128"/>
      <c r="AR208" s="128"/>
      <c r="AS208" s="128"/>
    </row>
    <row r="209" spans="1:45" ht="16.5" thickTop="1" thickBot="1" x14ac:dyDescent="0.3">
      <c r="A209" s="182" t="s">
        <v>739</v>
      </c>
      <c r="B209" s="147">
        <f>+B210</f>
        <v>100000000</v>
      </c>
      <c r="C209" s="147">
        <f t="shared" si="140"/>
        <v>65064430</v>
      </c>
      <c r="D209" s="147">
        <f t="shared" si="140"/>
        <v>21938162</v>
      </c>
      <c r="E209" s="147">
        <f t="shared" si="140"/>
        <v>21393212</v>
      </c>
      <c r="F209" s="147">
        <f t="shared" si="140"/>
        <v>0</v>
      </c>
      <c r="G209" s="147">
        <f t="shared" si="140"/>
        <v>0</v>
      </c>
      <c r="H209" s="147">
        <f t="shared" si="140"/>
        <v>0</v>
      </c>
      <c r="I209" s="147">
        <f t="shared" si="140"/>
        <v>0</v>
      </c>
      <c r="J209" s="147">
        <f t="shared" si="140"/>
        <v>0</v>
      </c>
      <c r="K209" s="147">
        <f t="shared" si="140"/>
        <v>0</v>
      </c>
      <c r="L209" s="147">
        <f t="shared" si="140"/>
        <v>0</v>
      </c>
      <c r="M209" s="147">
        <f t="shared" si="140"/>
        <v>0</v>
      </c>
      <c r="N209" s="147">
        <f t="shared" si="140"/>
        <v>0</v>
      </c>
      <c r="O209" s="147">
        <f t="shared" si="140"/>
        <v>0</v>
      </c>
      <c r="P209" s="147">
        <f t="shared" si="140"/>
        <v>0</v>
      </c>
      <c r="Q209" s="147">
        <f t="shared" si="140"/>
        <v>0</v>
      </c>
      <c r="R209" s="150">
        <f t="shared" si="142"/>
        <v>100000000</v>
      </c>
      <c r="S209" s="150">
        <f t="shared" si="142"/>
        <v>65064430</v>
      </c>
      <c r="T209" s="150">
        <f t="shared" si="142"/>
        <v>21938162</v>
      </c>
      <c r="U209" s="144">
        <f t="shared" si="142"/>
        <v>21393212</v>
      </c>
      <c r="V209" s="135"/>
      <c r="W209" s="136">
        <f>R209</f>
        <v>100000000</v>
      </c>
      <c r="X209" s="128"/>
      <c r="Y209" s="128"/>
      <c r="Z209" s="128"/>
      <c r="AA209" s="128"/>
      <c r="AB209" s="128"/>
      <c r="AC209" s="128"/>
      <c r="AD209" s="128"/>
      <c r="AE209" s="128"/>
      <c r="AF209" s="128"/>
      <c r="AG209" s="128"/>
      <c r="AH209" s="128"/>
      <c r="AI209" s="128"/>
      <c r="AJ209" s="128"/>
      <c r="AK209" s="128"/>
      <c r="AL209" s="128"/>
      <c r="AM209" s="128"/>
      <c r="AN209" s="128"/>
      <c r="AO209" s="128"/>
      <c r="AP209" s="128"/>
      <c r="AQ209" s="128"/>
      <c r="AR209" s="128"/>
      <c r="AS209" s="128"/>
    </row>
    <row r="210" spans="1:45" ht="16.5" thickTop="1" thickBot="1" x14ac:dyDescent="0.3">
      <c r="A210" s="182" t="s">
        <v>61</v>
      </c>
      <c r="B210" s="147">
        <v>100000000</v>
      </c>
      <c r="C210" s="147">
        <v>65064430</v>
      </c>
      <c r="D210" s="147">
        <v>21938162</v>
      </c>
      <c r="E210" s="147">
        <v>21393212</v>
      </c>
      <c r="F210" s="147"/>
      <c r="G210" s="147"/>
      <c r="H210" s="147"/>
      <c r="I210" s="147"/>
      <c r="J210" s="147"/>
      <c r="K210" s="147"/>
      <c r="L210" s="147"/>
      <c r="M210" s="147"/>
      <c r="N210" s="147"/>
      <c r="O210" s="147"/>
      <c r="P210" s="147"/>
      <c r="Q210" s="147"/>
      <c r="R210" s="150">
        <f t="shared" si="142"/>
        <v>100000000</v>
      </c>
      <c r="S210" s="150">
        <f t="shared" si="142"/>
        <v>65064430</v>
      </c>
      <c r="T210" s="150">
        <f t="shared" si="142"/>
        <v>21938162</v>
      </c>
      <c r="U210" s="144">
        <f t="shared" si="142"/>
        <v>21393212</v>
      </c>
      <c r="V210" s="135"/>
      <c r="W210" s="128"/>
      <c r="X210" s="128"/>
      <c r="Y210" s="128"/>
      <c r="Z210" s="128"/>
      <c r="AA210" s="128"/>
      <c r="AB210" s="128"/>
      <c r="AC210" s="128"/>
      <c r="AD210" s="128"/>
      <c r="AE210" s="128"/>
      <c r="AF210" s="128"/>
      <c r="AG210" s="128"/>
      <c r="AH210" s="128"/>
      <c r="AI210" s="128"/>
      <c r="AJ210" s="128"/>
      <c r="AK210" s="128"/>
      <c r="AL210" s="128"/>
      <c r="AM210" s="128"/>
      <c r="AN210" s="128"/>
      <c r="AO210" s="128"/>
      <c r="AP210" s="128"/>
      <c r="AQ210" s="128"/>
      <c r="AR210" s="128"/>
      <c r="AS210" s="128"/>
    </row>
    <row r="211" spans="1:45" ht="27" thickTop="1" thickBot="1" x14ac:dyDescent="0.3">
      <c r="A211" s="181" t="s">
        <v>817</v>
      </c>
      <c r="B211" s="197">
        <f>+B212</f>
        <v>300000000</v>
      </c>
      <c r="C211" s="197">
        <f t="shared" ref="C211:Q225" si="143">+C212</f>
        <v>110761090</v>
      </c>
      <c r="D211" s="197">
        <f t="shared" si="143"/>
        <v>43337557</v>
      </c>
      <c r="E211" s="197">
        <f t="shared" si="143"/>
        <v>40509557</v>
      </c>
      <c r="F211" s="197">
        <f t="shared" si="143"/>
        <v>0</v>
      </c>
      <c r="G211" s="197">
        <f t="shared" si="143"/>
        <v>0</v>
      </c>
      <c r="H211" s="197">
        <f t="shared" si="143"/>
        <v>0</v>
      </c>
      <c r="I211" s="197">
        <f t="shared" si="143"/>
        <v>0</v>
      </c>
      <c r="J211" s="197">
        <f t="shared" si="143"/>
        <v>0</v>
      </c>
      <c r="K211" s="197">
        <f t="shared" si="143"/>
        <v>0</v>
      </c>
      <c r="L211" s="197">
        <f t="shared" si="143"/>
        <v>0</v>
      </c>
      <c r="M211" s="197">
        <f t="shared" si="143"/>
        <v>0</v>
      </c>
      <c r="N211" s="197">
        <f t="shared" si="143"/>
        <v>0</v>
      </c>
      <c r="O211" s="197">
        <f t="shared" si="143"/>
        <v>0</v>
      </c>
      <c r="P211" s="197">
        <f t="shared" si="143"/>
        <v>0</v>
      </c>
      <c r="Q211" s="197">
        <f t="shared" si="143"/>
        <v>0</v>
      </c>
      <c r="R211" s="198">
        <f t="shared" si="70"/>
        <v>300000000</v>
      </c>
      <c r="S211" s="198">
        <f t="shared" si="70"/>
        <v>110761090</v>
      </c>
      <c r="T211" s="198">
        <f t="shared" si="70"/>
        <v>43337557</v>
      </c>
      <c r="U211" s="202">
        <f t="shared" si="70"/>
        <v>40509557</v>
      </c>
      <c r="V211" s="135"/>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row>
    <row r="212" spans="1:45" ht="16.5" thickTop="1" thickBot="1" x14ac:dyDescent="0.3">
      <c r="A212" s="24" t="s">
        <v>738</v>
      </c>
      <c r="B212" s="147">
        <f>+B213</f>
        <v>300000000</v>
      </c>
      <c r="C212" s="147">
        <f t="shared" si="143"/>
        <v>110761090</v>
      </c>
      <c r="D212" s="147">
        <f t="shared" si="143"/>
        <v>43337557</v>
      </c>
      <c r="E212" s="147">
        <f t="shared" si="143"/>
        <v>40509557</v>
      </c>
      <c r="F212" s="175">
        <f t="shared" si="143"/>
        <v>0</v>
      </c>
      <c r="G212" s="175">
        <f t="shared" si="143"/>
        <v>0</v>
      </c>
      <c r="H212" s="175">
        <f t="shared" si="143"/>
        <v>0</v>
      </c>
      <c r="I212" s="175">
        <f t="shared" si="143"/>
        <v>0</v>
      </c>
      <c r="J212" s="175">
        <f t="shared" si="143"/>
        <v>0</v>
      </c>
      <c r="K212" s="175">
        <f t="shared" si="143"/>
        <v>0</v>
      </c>
      <c r="L212" s="175">
        <f t="shared" si="143"/>
        <v>0</v>
      </c>
      <c r="M212" s="175">
        <f t="shared" si="143"/>
        <v>0</v>
      </c>
      <c r="N212" s="175">
        <f t="shared" si="143"/>
        <v>0</v>
      </c>
      <c r="O212" s="175">
        <f t="shared" si="143"/>
        <v>0</v>
      </c>
      <c r="P212" s="175">
        <f t="shared" si="143"/>
        <v>0</v>
      </c>
      <c r="Q212" s="175">
        <f t="shared" si="143"/>
        <v>0</v>
      </c>
      <c r="R212" s="176">
        <f t="shared" si="70"/>
        <v>300000000</v>
      </c>
      <c r="S212" s="176">
        <f t="shared" si="70"/>
        <v>110761090</v>
      </c>
      <c r="T212" s="176">
        <f t="shared" si="70"/>
        <v>43337557</v>
      </c>
      <c r="U212" s="179">
        <f t="shared" si="70"/>
        <v>40509557</v>
      </c>
      <c r="V212" s="135"/>
      <c r="W212" s="128"/>
      <c r="X212" s="128"/>
      <c r="Y212" s="128"/>
      <c r="Z212" s="128"/>
      <c r="AA212" s="128"/>
      <c r="AB212" s="128"/>
      <c r="AC212" s="128"/>
      <c r="AD212" s="128"/>
      <c r="AE212" s="128"/>
      <c r="AF212" s="128"/>
      <c r="AG212" s="128"/>
      <c r="AH212" s="128"/>
      <c r="AI212" s="128"/>
      <c r="AJ212" s="128"/>
      <c r="AK212" s="128"/>
      <c r="AL212" s="128"/>
      <c r="AM212" s="128"/>
      <c r="AN212" s="128"/>
      <c r="AO212" s="128"/>
      <c r="AP212" s="128"/>
      <c r="AQ212" s="128"/>
      <c r="AR212" s="128"/>
      <c r="AS212" s="128"/>
    </row>
    <row r="213" spans="1:45" ht="16.5" thickTop="1" thickBot="1" x14ac:dyDescent="0.3">
      <c r="A213" s="182" t="s">
        <v>739</v>
      </c>
      <c r="B213" s="147">
        <f>+B214</f>
        <v>300000000</v>
      </c>
      <c r="C213" s="147">
        <f t="shared" si="143"/>
        <v>110761090</v>
      </c>
      <c r="D213" s="147">
        <f t="shared" si="143"/>
        <v>43337557</v>
      </c>
      <c r="E213" s="147">
        <f t="shared" si="143"/>
        <v>40509557</v>
      </c>
      <c r="F213" s="147">
        <f t="shared" si="143"/>
        <v>0</v>
      </c>
      <c r="G213" s="147">
        <f t="shared" si="143"/>
        <v>0</v>
      </c>
      <c r="H213" s="147">
        <f t="shared" si="143"/>
        <v>0</v>
      </c>
      <c r="I213" s="147">
        <f t="shared" si="143"/>
        <v>0</v>
      </c>
      <c r="J213" s="147">
        <f t="shared" si="143"/>
        <v>0</v>
      </c>
      <c r="K213" s="147">
        <f t="shared" si="143"/>
        <v>0</v>
      </c>
      <c r="L213" s="147">
        <f t="shared" si="143"/>
        <v>0</v>
      </c>
      <c r="M213" s="147">
        <f t="shared" si="143"/>
        <v>0</v>
      </c>
      <c r="N213" s="147">
        <f t="shared" si="143"/>
        <v>0</v>
      </c>
      <c r="O213" s="147">
        <f t="shared" si="143"/>
        <v>0</v>
      </c>
      <c r="P213" s="147">
        <f t="shared" si="143"/>
        <v>0</v>
      </c>
      <c r="Q213" s="147">
        <f t="shared" si="143"/>
        <v>0</v>
      </c>
      <c r="R213" s="150">
        <f t="shared" si="70"/>
        <v>300000000</v>
      </c>
      <c r="S213" s="150">
        <f t="shared" si="70"/>
        <v>110761090</v>
      </c>
      <c r="T213" s="150">
        <f t="shared" si="70"/>
        <v>43337557</v>
      </c>
      <c r="U213" s="144">
        <f t="shared" si="70"/>
        <v>40509557</v>
      </c>
      <c r="V213" s="135"/>
      <c r="W213" s="136">
        <f>R213</f>
        <v>300000000</v>
      </c>
      <c r="X213" s="128"/>
      <c r="Y213" s="128"/>
      <c r="Z213" s="128"/>
      <c r="AA213" s="128"/>
      <c r="AB213" s="128"/>
      <c r="AC213" s="128"/>
      <c r="AD213" s="128"/>
      <c r="AE213" s="128"/>
      <c r="AF213" s="128"/>
      <c r="AG213" s="128"/>
      <c r="AH213" s="128"/>
      <c r="AI213" s="128"/>
      <c r="AJ213" s="128"/>
      <c r="AK213" s="128"/>
      <c r="AL213" s="128"/>
      <c r="AM213" s="128"/>
      <c r="AN213" s="128"/>
      <c r="AO213" s="128"/>
      <c r="AP213" s="128"/>
      <c r="AQ213" s="128"/>
      <c r="AR213" s="128"/>
      <c r="AS213" s="128"/>
    </row>
    <row r="214" spans="1:45" ht="16.5" thickTop="1" thickBot="1" x14ac:dyDescent="0.3">
      <c r="A214" s="182" t="s">
        <v>61</v>
      </c>
      <c r="B214" s="147">
        <v>300000000</v>
      </c>
      <c r="C214" s="147">
        <v>110761090</v>
      </c>
      <c r="D214" s="147">
        <v>43337557</v>
      </c>
      <c r="E214" s="147">
        <v>40509557</v>
      </c>
      <c r="F214" s="147"/>
      <c r="G214" s="147"/>
      <c r="H214" s="147"/>
      <c r="I214" s="147"/>
      <c r="J214" s="147"/>
      <c r="K214" s="147"/>
      <c r="L214" s="147"/>
      <c r="M214" s="147"/>
      <c r="N214" s="147"/>
      <c r="O214" s="147"/>
      <c r="P214" s="147"/>
      <c r="Q214" s="147"/>
      <c r="R214" s="150">
        <f t="shared" si="70"/>
        <v>300000000</v>
      </c>
      <c r="S214" s="150">
        <f t="shared" si="70"/>
        <v>110761090</v>
      </c>
      <c r="T214" s="150">
        <f t="shared" si="70"/>
        <v>43337557</v>
      </c>
      <c r="U214" s="144">
        <f t="shared" si="70"/>
        <v>40509557</v>
      </c>
      <c r="V214" s="135"/>
      <c r="W214" s="128"/>
      <c r="X214" s="128"/>
      <c r="Y214" s="128"/>
      <c r="Z214" s="128"/>
      <c r="AA214" s="128"/>
      <c r="AB214" s="128"/>
      <c r="AC214" s="128"/>
      <c r="AD214" s="128"/>
      <c r="AE214" s="128"/>
      <c r="AF214" s="128"/>
      <c r="AG214" s="128"/>
      <c r="AH214" s="128"/>
      <c r="AI214" s="128"/>
      <c r="AJ214" s="128"/>
      <c r="AK214" s="128"/>
      <c r="AL214" s="128"/>
      <c r="AM214" s="128"/>
      <c r="AN214" s="128"/>
      <c r="AO214" s="128"/>
      <c r="AP214" s="128"/>
      <c r="AQ214" s="128"/>
      <c r="AR214" s="128"/>
      <c r="AS214" s="128"/>
    </row>
    <row r="215" spans="1:45" ht="39.75" thickTop="1" thickBot="1" x14ac:dyDescent="0.3">
      <c r="A215" s="203" t="s">
        <v>818</v>
      </c>
      <c r="B215" s="197">
        <f>+B216</f>
        <v>0</v>
      </c>
      <c r="C215" s="197">
        <f t="shared" ref="C215:E215" si="144">+C216</f>
        <v>0</v>
      </c>
      <c r="D215" s="197">
        <f t="shared" si="144"/>
        <v>0</v>
      </c>
      <c r="E215" s="197">
        <f t="shared" si="144"/>
        <v>0</v>
      </c>
      <c r="F215" s="197">
        <f t="shared" si="143"/>
        <v>0</v>
      </c>
      <c r="G215" s="197">
        <f t="shared" si="143"/>
        <v>0</v>
      </c>
      <c r="H215" s="197">
        <f t="shared" si="143"/>
        <v>0</v>
      </c>
      <c r="I215" s="197">
        <f t="shared" si="143"/>
        <v>0</v>
      </c>
      <c r="J215" s="197">
        <f t="shared" si="143"/>
        <v>0</v>
      </c>
      <c r="K215" s="197">
        <f t="shared" si="143"/>
        <v>0</v>
      </c>
      <c r="L215" s="197">
        <f t="shared" si="143"/>
        <v>0</v>
      </c>
      <c r="M215" s="197">
        <f t="shared" si="143"/>
        <v>0</v>
      </c>
      <c r="N215" s="197"/>
      <c r="O215" s="197"/>
      <c r="P215" s="197"/>
      <c r="Q215" s="197"/>
      <c r="R215" s="198"/>
      <c r="S215" s="198"/>
      <c r="T215" s="198"/>
      <c r="U215" s="202"/>
      <c r="V215" s="135"/>
      <c r="W215" s="128"/>
      <c r="X215" s="128"/>
      <c r="Y215" s="128"/>
      <c r="Z215" s="128"/>
      <c r="AA215" s="128"/>
      <c r="AB215" s="128"/>
      <c r="AC215" s="128"/>
      <c r="AD215" s="128"/>
      <c r="AE215" s="128"/>
      <c r="AF215" s="128"/>
      <c r="AG215" s="128"/>
      <c r="AH215" s="128"/>
      <c r="AI215" s="128"/>
      <c r="AJ215" s="128"/>
      <c r="AK215" s="128"/>
      <c r="AL215" s="128"/>
      <c r="AM215" s="128"/>
      <c r="AN215" s="128"/>
      <c r="AO215" s="128"/>
      <c r="AP215" s="128"/>
      <c r="AQ215" s="128"/>
      <c r="AR215" s="128"/>
      <c r="AS215" s="128"/>
    </row>
    <row r="216" spans="1:45" ht="16.5" thickTop="1" thickBot="1" x14ac:dyDescent="0.3">
      <c r="A216" s="24" t="s">
        <v>738</v>
      </c>
      <c r="B216" s="147">
        <f>+B217</f>
        <v>0</v>
      </c>
      <c r="C216" s="147">
        <f t="shared" si="143"/>
        <v>0</v>
      </c>
      <c r="D216" s="147">
        <f t="shared" si="143"/>
        <v>0</v>
      </c>
      <c r="E216" s="147">
        <f t="shared" si="143"/>
        <v>0</v>
      </c>
      <c r="F216" s="175">
        <f t="shared" si="143"/>
        <v>0</v>
      </c>
      <c r="G216" s="175">
        <f t="shared" si="143"/>
        <v>0</v>
      </c>
      <c r="H216" s="175">
        <f t="shared" si="143"/>
        <v>0</v>
      </c>
      <c r="I216" s="175">
        <f t="shared" si="143"/>
        <v>0</v>
      </c>
      <c r="J216" s="175">
        <f t="shared" si="143"/>
        <v>0</v>
      </c>
      <c r="K216" s="175">
        <f t="shared" si="143"/>
        <v>0</v>
      </c>
      <c r="L216" s="175">
        <f t="shared" si="143"/>
        <v>0</v>
      </c>
      <c r="M216" s="175">
        <f t="shared" si="143"/>
        <v>0</v>
      </c>
      <c r="N216" s="175"/>
      <c r="O216" s="175"/>
      <c r="P216" s="175"/>
      <c r="Q216" s="175"/>
      <c r="R216" s="176"/>
      <c r="S216" s="176"/>
      <c r="T216" s="176"/>
      <c r="U216" s="179"/>
      <c r="V216" s="135"/>
      <c r="W216" s="128"/>
      <c r="X216" s="128"/>
      <c r="Y216" s="128"/>
      <c r="Z216" s="128"/>
      <c r="AA216" s="128"/>
      <c r="AB216" s="128"/>
      <c r="AC216" s="128"/>
      <c r="AD216" s="128"/>
      <c r="AE216" s="128"/>
      <c r="AF216" s="128"/>
      <c r="AG216" s="128"/>
      <c r="AH216" s="128"/>
      <c r="AI216" s="128"/>
      <c r="AJ216" s="128"/>
      <c r="AK216" s="128"/>
      <c r="AL216" s="128"/>
      <c r="AM216" s="128"/>
      <c r="AN216" s="128"/>
      <c r="AO216" s="128"/>
      <c r="AP216" s="128"/>
      <c r="AQ216" s="128"/>
      <c r="AR216" s="128"/>
      <c r="AS216" s="128"/>
    </row>
    <row r="217" spans="1:45" ht="16.5" thickTop="1" thickBot="1" x14ac:dyDescent="0.3">
      <c r="A217" s="182" t="s">
        <v>739</v>
      </c>
      <c r="B217" s="147">
        <f>+B218</f>
        <v>0</v>
      </c>
      <c r="C217" s="147">
        <f t="shared" si="143"/>
        <v>0</v>
      </c>
      <c r="D217" s="147">
        <f t="shared" si="143"/>
        <v>0</v>
      </c>
      <c r="E217" s="147">
        <f t="shared" si="143"/>
        <v>0</v>
      </c>
      <c r="F217" s="147">
        <f t="shared" si="143"/>
        <v>0</v>
      </c>
      <c r="G217" s="147">
        <f t="shared" si="143"/>
        <v>0</v>
      </c>
      <c r="H217" s="147">
        <f t="shared" si="143"/>
        <v>0</v>
      </c>
      <c r="I217" s="147">
        <f t="shared" si="143"/>
        <v>0</v>
      </c>
      <c r="J217" s="147">
        <f t="shared" si="143"/>
        <v>0</v>
      </c>
      <c r="K217" s="147">
        <f t="shared" si="143"/>
        <v>0</v>
      </c>
      <c r="L217" s="147">
        <f t="shared" si="143"/>
        <v>0</v>
      </c>
      <c r="M217" s="147">
        <f t="shared" si="143"/>
        <v>0</v>
      </c>
      <c r="N217" s="147"/>
      <c r="O217" s="147"/>
      <c r="P217" s="147"/>
      <c r="Q217" s="147"/>
      <c r="R217" s="150"/>
      <c r="S217" s="150"/>
      <c r="T217" s="150"/>
      <c r="U217" s="144"/>
      <c r="V217" s="135"/>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row>
    <row r="218" spans="1:45" ht="16.5" thickTop="1" thickBot="1" x14ac:dyDescent="0.3">
      <c r="A218" s="182" t="s">
        <v>61</v>
      </c>
      <c r="B218" s="147">
        <v>0</v>
      </c>
      <c r="C218" s="147">
        <v>0</v>
      </c>
      <c r="D218" s="147">
        <v>0</v>
      </c>
      <c r="E218" s="147">
        <v>0</v>
      </c>
      <c r="F218" s="147"/>
      <c r="G218" s="147"/>
      <c r="H218" s="147"/>
      <c r="I218" s="147"/>
      <c r="J218" s="147"/>
      <c r="K218" s="147"/>
      <c r="L218" s="147"/>
      <c r="M218" s="147"/>
      <c r="N218" s="128"/>
      <c r="O218" s="128"/>
      <c r="P218" s="128"/>
      <c r="Q218" s="128"/>
      <c r="R218" s="150"/>
      <c r="S218" s="150"/>
      <c r="T218" s="150"/>
      <c r="U218" s="144"/>
      <c r="V218" s="135"/>
      <c r="W218" s="128"/>
      <c r="X218" s="128"/>
      <c r="Y218" s="128"/>
      <c r="Z218" s="128"/>
      <c r="AA218" s="128"/>
      <c r="AB218" s="128"/>
      <c r="AC218" s="128"/>
      <c r="AD218" s="128"/>
      <c r="AE218" s="128"/>
      <c r="AF218" s="128"/>
      <c r="AG218" s="128"/>
      <c r="AH218" s="128"/>
      <c r="AI218" s="128"/>
      <c r="AJ218" s="128"/>
      <c r="AK218" s="128"/>
      <c r="AL218" s="128"/>
      <c r="AM218" s="128"/>
      <c r="AN218" s="128"/>
      <c r="AO218" s="128"/>
      <c r="AP218" s="128"/>
      <c r="AQ218" s="128"/>
      <c r="AR218" s="128"/>
      <c r="AS218" s="128"/>
    </row>
    <row r="219" spans="1:45" ht="27" thickTop="1" thickBot="1" x14ac:dyDescent="0.3">
      <c r="A219" s="203" t="s">
        <v>819</v>
      </c>
      <c r="B219" s="197">
        <f>+B220</f>
        <v>0</v>
      </c>
      <c r="C219" s="197">
        <f t="shared" ref="C219:E219" si="145">+C220</f>
        <v>0</v>
      </c>
      <c r="D219" s="197">
        <f t="shared" si="145"/>
        <v>0</v>
      </c>
      <c r="E219" s="197">
        <f t="shared" si="145"/>
        <v>0</v>
      </c>
      <c r="F219" s="197">
        <f t="shared" si="143"/>
        <v>0</v>
      </c>
      <c r="G219" s="197">
        <f t="shared" si="143"/>
        <v>0</v>
      </c>
      <c r="H219" s="197">
        <f t="shared" si="143"/>
        <v>0</v>
      </c>
      <c r="I219" s="197">
        <f t="shared" si="143"/>
        <v>0</v>
      </c>
      <c r="J219" s="197">
        <f t="shared" si="143"/>
        <v>0</v>
      </c>
      <c r="K219" s="197">
        <f t="shared" si="143"/>
        <v>0</v>
      </c>
      <c r="L219" s="197">
        <f t="shared" si="143"/>
        <v>0</v>
      </c>
      <c r="M219" s="197">
        <f t="shared" si="143"/>
        <v>0</v>
      </c>
      <c r="N219" s="197">
        <f t="shared" si="143"/>
        <v>0</v>
      </c>
      <c r="O219" s="197">
        <f t="shared" si="143"/>
        <v>0</v>
      </c>
      <c r="P219" s="197">
        <f t="shared" si="143"/>
        <v>0</v>
      </c>
      <c r="Q219" s="197">
        <f t="shared" si="143"/>
        <v>0</v>
      </c>
      <c r="R219" s="198"/>
      <c r="S219" s="198"/>
      <c r="T219" s="198"/>
      <c r="U219" s="202"/>
      <c r="V219" s="135"/>
      <c r="W219" s="128"/>
      <c r="X219" s="128"/>
      <c r="Y219" s="128"/>
      <c r="Z219" s="128"/>
      <c r="AA219" s="128"/>
      <c r="AB219" s="128"/>
      <c r="AC219" s="128"/>
      <c r="AD219" s="128"/>
      <c r="AE219" s="128"/>
      <c r="AF219" s="128"/>
      <c r="AG219" s="128"/>
      <c r="AH219" s="128"/>
      <c r="AI219" s="128"/>
      <c r="AJ219" s="128"/>
      <c r="AK219" s="128"/>
      <c r="AL219" s="128"/>
      <c r="AM219" s="128"/>
      <c r="AN219" s="128"/>
      <c r="AO219" s="128"/>
      <c r="AP219" s="128"/>
      <c r="AQ219" s="128"/>
      <c r="AR219" s="128"/>
      <c r="AS219" s="128"/>
    </row>
    <row r="220" spans="1:45" ht="16.5" thickTop="1" thickBot="1" x14ac:dyDescent="0.3">
      <c r="A220" s="24" t="s">
        <v>738</v>
      </c>
      <c r="B220" s="147">
        <f>+B221</f>
        <v>0</v>
      </c>
      <c r="C220" s="147">
        <f t="shared" si="143"/>
        <v>0</v>
      </c>
      <c r="D220" s="147">
        <f t="shared" si="143"/>
        <v>0</v>
      </c>
      <c r="E220" s="147">
        <f t="shared" si="143"/>
        <v>0</v>
      </c>
      <c r="F220" s="175">
        <f t="shared" si="143"/>
        <v>0</v>
      </c>
      <c r="G220" s="175">
        <f t="shared" si="143"/>
        <v>0</v>
      </c>
      <c r="H220" s="175">
        <f t="shared" si="143"/>
        <v>0</v>
      </c>
      <c r="I220" s="175">
        <f t="shared" si="143"/>
        <v>0</v>
      </c>
      <c r="J220" s="175">
        <f t="shared" si="143"/>
        <v>0</v>
      </c>
      <c r="K220" s="175">
        <f t="shared" si="143"/>
        <v>0</v>
      </c>
      <c r="L220" s="175">
        <f t="shared" si="143"/>
        <v>0</v>
      </c>
      <c r="M220" s="175">
        <f t="shared" si="143"/>
        <v>0</v>
      </c>
      <c r="N220" s="175">
        <f t="shared" si="143"/>
        <v>0</v>
      </c>
      <c r="O220" s="175">
        <f t="shared" si="143"/>
        <v>0</v>
      </c>
      <c r="P220" s="175">
        <f t="shared" si="143"/>
        <v>0</v>
      </c>
      <c r="Q220" s="175">
        <f t="shared" si="143"/>
        <v>0</v>
      </c>
      <c r="R220" s="176"/>
      <c r="S220" s="176"/>
      <c r="T220" s="176"/>
      <c r="U220" s="179"/>
      <c r="V220" s="135"/>
      <c r="W220" s="128"/>
      <c r="X220" s="128"/>
      <c r="Y220" s="128"/>
      <c r="Z220" s="128"/>
      <c r="AA220" s="128"/>
      <c r="AB220" s="128"/>
      <c r="AC220" s="128"/>
      <c r="AD220" s="128"/>
      <c r="AE220" s="128"/>
      <c r="AF220" s="128"/>
      <c r="AG220" s="128"/>
      <c r="AH220" s="128"/>
      <c r="AI220" s="128"/>
      <c r="AJ220" s="128"/>
      <c r="AK220" s="128"/>
      <c r="AL220" s="128"/>
      <c r="AM220" s="128"/>
      <c r="AN220" s="128"/>
      <c r="AO220" s="128"/>
      <c r="AP220" s="128"/>
      <c r="AQ220" s="128"/>
      <c r="AR220" s="128"/>
      <c r="AS220" s="128"/>
    </row>
    <row r="221" spans="1:45" ht="16.5" thickTop="1" thickBot="1" x14ac:dyDescent="0.3">
      <c r="A221" s="182" t="s">
        <v>739</v>
      </c>
      <c r="B221" s="147">
        <f>+B222</f>
        <v>0</v>
      </c>
      <c r="C221" s="147">
        <f t="shared" si="143"/>
        <v>0</v>
      </c>
      <c r="D221" s="147">
        <f t="shared" si="143"/>
        <v>0</v>
      </c>
      <c r="E221" s="147">
        <f t="shared" si="143"/>
        <v>0</v>
      </c>
      <c r="F221" s="147">
        <f t="shared" si="143"/>
        <v>0</v>
      </c>
      <c r="G221" s="147">
        <f t="shared" si="143"/>
        <v>0</v>
      </c>
      <c r="H221" s="147">
        <f t="shared" si="143"/>
        <v>0</v>
      </c>
      <c r="I221" s="147">
        <f t="shared" si="143"/>
        <v>0</v>
      </c>
      <c r="J221" s="147">
        <f t="shared" si="143"/>
        <v>0</v>
      </c>
      <c r="K221" s="147">
        <f t="shared" si="143"/>
        <v>0</v>
      </c>
      <c r="L221" s="147">
        <f t="shared" si="143"/>
        <v>0</v>
      </c>
      <c r="M221" s="147">
        <f t="shared" si="143"/>
        <v>0</v>
      </c>
      <c r="N221" s="147"/>
      <c r="O221" s="147"/>
      <c r="P221" s="147"/>
      <c r="Q221" s="147"/>
      <c r="R221" s="150"/>
      <c r="S221" s="150"/>
      <c r="T221" s="150"/>
      <c r="U221" s="144"/>
      <c r="V221" s="135"/>
      <c r="W221" s="128"/>
      <c r="X221" s="128"/>
      <c r="Y221" s="128"/>
      <c r="Z221" s="128"/>
      <c r="AA221" s="128"/>
      <c r="AB221" s="128"/>
      <c r="AC221" s="128"/>
      <c r="AD221" s="128"/>
      <c r="AE221" s="128"/>
      <c r="AF221" s="128"/>
      <c r="AG221" s="128"/>
      <c r="AH221" s="128"/>
      <c r="AI221" s="128"/>
      <c r="AJ221" s="128"/>
      <c r="AK221" s="128"/>
      <c r="AL221" s="128"/>
      <c r="AM221" s="128"/>
      <c r="AN221" s="128"/>
      <c r="AO221" s="128"/>
      <c r="AP221" s="128"/>
      <c r="AQ221" s="128"/>
      <c r="AR221" s="128"/>
      <c r="AS221" s="128"/>
    </row>
    <row r="222" spans="1:45" ht="16.5" thickTop="1" thickBot="1" x14ac:dyDescent="0.3">
      <c r="A222" s="182" t="s">
        <v>61</v>
      </c>
      <c r="B222" s="147">
        <v>0</v>
      </c>
      <c r="C222" s="147">
        <v>0</v>
      </c>
      <c r="D222" s="147">
        <v>0</v>
      </c>
      <c r="E222" s="147">
        <v>0</v>
      </c>
      <c r="F222" s="147"/>
      <c r="G222" s="147"/>
      <c r="H222" s="147"/>
      <c r="I222" s="147"/>
      <c r="J222" s="147"/>
      <c r="K222" s="147"/>
      <c r="L222" s="147"/>
      <c r="M222" s="147"/>
      <c r="N222" s="147"/>
      <c r="O222" s="147"/>
      <c r="P222" s="147"/>
      <c r="Q222" s="147"/>
      <c r="R222" s="150"/>
      <c r="S222" s="150"/>
      <c r="T222" s="150"/>
      <c r="U222" s="144"/>
      <c r="V222" s="135"/>
      <c r="W222" s="128"/>
      <c r="X222" s="128"/>
      <c r="Y222" s="128"/>
      <c r="Z222" s="128"/>
      <c r="AA222" s="128"/>
      <c r="AB222" s="128"/>
      <c r="AC222" s="128"/>
      <c r="AD222" s="128"/>
      <c r="AE222" s="128"/>
      <c r="AF222" s="128"/>
      <c r="AG222" s="128"/>
      <c r="AH222" s="128"/>
      <c r="AI222" s="128"/>
      <c r="AJ222" s="128"/>
      <c r="AK222" s="128"/>
      <c r="AL222" s="128"/>
      <c r="AM222" s="128"/>
      <c r="AN222" s="128"/>
      <c r="AO222" s="128"/>
      <c r="AP222" s="128"/>
      <c r="AQ222" s="128"/>
      <c r="AR222" s="128"/>
      <c r="AS222" s="128"/>
    </row>
    <row r="223" spans="1:45" ht="39.75" thickTop="1" thickBot="1" x14ac:dyDescent="0.3">
      <c r="A223" s="203" t="s">
        <v>820</v>
      </c>
      <c r="B223" s="197">
        <f>+B224</f>
        <v>0</v>
      </c>
      <c r="C223" s="197">
        <f t="shared" ref="C223:E223" si="146">+C224</f>
        <v>0</v>
      </c>
      <c r="D223" s="197">
        <f t="shared" si="146"/>
        <v>0</v>
      </c>
      <c r="E223" s="197">
        <f t="shared" si="146"/>
        <v>0</v>
      </c>
      <c r="F223" s="197">
        <f t="shared" si="143"/>
        <v>0</v>
      </c>
      <c r="G223" s="197">
        <f t="shared" si="143"/>
        <v>0</v>
      </c>
      <c r="H223" s="197">
        <f t="shared" si="143"/>
        <v>0</v>
      </c>
      <c r="I223" s="197">
        <f t="shared" si="143"/>
        <v>0</v>
      </c>
      <c r="J223" s="197">
        <f t="shared" si="143"/>
        <v>0</v>
      </c>
      <c r="K223" s="197">
        <f t="shared" si="143"/>
        <v>0</v>
      </c>
      <c r="L223" s="197">
        <f t="shared" si="143"/>
        <v>0</v>
      </c>
      <c r="M223" s="197">
        <f t="shared" si="143"/>
        <v>0</v>
      </c>
      <c r="N223" s="204"/>
      <c r="O223" s="204"/>
      <c r="P223" s="204"/>
      <c r="Q223" s="204"/>
      <c r="R223" s="198"/>
      <c r="S223" s="198"/>
      <c r="T223" s="198"/>
      <c r="U223" s="202"/>
      <c r="V223" s="135"/>
      <c r="W223" s="128"/>
      <c r="X223" s="128"/>
      <c r="Y223" s="128"/>
      <c r="Z223" s="128"/>
      <c r="AA223" s="128"/>
      <c r="AB223" s="128"/>
      <c r="AC223" s="128"/>
      <c r="AD223" s="128"/>
      <c r="AE223" s="128"/>
      <c r="AF223" s="128"/>
      <c r="AG223" s="128"/>
      <c r="AH223" s="128"/>
      <c r="AI223" s="128"/>
      <c r="AJ223" s="128"/>
      <c r="AK223" s="128"/>
      <c r="AL223" s="128"/>
      <c r="AM223" s="128"/>
      <c r="AN223" s="128"/>
      <c r="AO223" s="128"/>
      <c r="AP223" s="128"/>
      <c r="AQ223" s="128"/>
      <c r="AR223" s="128"/>
      <c r="AS223" s="128"/>
    </row>
    <row r="224" spans="1:45" ht="16.5" thickTop="1" thickBot="1" x14ac:dyDescent="0.3">
      <c r="A224" s="24" t="s">
        <v>738</v>
      </c>
      <c r="B224" s="147">
        <f>+B225</f>
        <v>0</v>
      </c>
      <c r="C224" s="147">
        <f t="shared" si="143"/>
        <v>0</v>
      </c>
      <c r="D224" s="147">
        <f t="shared" si="143"/>
        <v>0</v>
      </c>
      <c r="E224" s="147">
        <f t="shared" si="143"/>
        <v>0</v>
      </c>
      <c r="F224" s="175">
        <f t="shared" si="143"/>
        <v>0</v>
      </c>
      <c r="G224" s="175">
        <f t="shared" si="143"/>
        <v>0</v>
      </c>
      <c r="H224" s="175">
        <f t="shared" si="143"/>
        <v>0</v>
      </c>
      <c r="I224" s="175">
        <f t="shared" si="143"/>
        <v>0</v>
      </c>
      <c r="J224" s="175">
        <f t="shared" si="143"/>
        <v>0</v>
      </c>
      <c r="K224" s="175">
        <f t="shared" si="143"/>
        <v>0</v>
      </c>
      <c r="L224" s="175">
        <f t="shared" si="143"/>
        <v>0</v>
      </c>
      <c r="M224" s="175">
        <f t="shared" si="143"/>
        <v>0</v>
      </c>
      <c r="N224" s="175"/>
      <c r="O224" s="175"/>
      <c r="P224" s="175"/>
      <c r="Q224" s="175"/>
      <c r="R224" s="176"/>
      <c r="S224" s="176"/>
      <c r="T224" s="176"/>
      <c r="U224" s="179"/>
      <c r="V224" s="135"/>
      <c r="W224" s="128"/>
      <c r="X224" s="128"/>
      <c r="Y224" s="128"/>
      <c r="Z224" s="128"/>
      <c r="AA224" s="128"/>
      <c r="AB224" s="128"/>
      <c r="AC224" s="128"/>
      <c r="AD224" s="128"/>
      <c r="AE224" s="128"/>
      <c r="AF224" s="128"/>
      <c r="AG224" s="128"/>
      <c r="AH224" s="128"/>
      <c r="AI224" s="128"/>
      <c r="AJ224" s="128"/>
      <c r="AK224" s="128"/>
      <c r="AL224" s="128"/>
      <c r="AM224" s="128"/>
      <c r="AN224" s="128"/>
      <c r="AO224" s="128"/>
      <c r="AP224" s="128"/>
      <c r="AQ224" s="128"/>
      <c r="AR224" s="128"/>
      <c r="AS224" s="128"/>
    </row>
    <row r="225" spans="1:45" ht="16.5" thickTop="1" thickBot="1" x14ac:dyDescent="0.3">
      <c r="A225" s="182" t="s">
        <v>739</v>
      </c>
      <c r="B225" s="147">
        <f>+B226</f>
        <v>0</v>
      </c>
      <c r="C225" s="147">
        <f t="shared" si="143"/>
        <v>0</v>
      </c>
      <c r="D225" s="147">
        <f t="shared" si="143"/>
        <v>0</v>
      </c>
      <c r="E225" s="147">
        <f t="shared" si="143"/>
        <v>0</v>
      </c>
      <c r="F225" s="147">
        <f t="shared" si="143"/>
        <v>0</v>
      </c>
      <c r="G225" s="147">
        <f t="shared" si="143"/>
        <v>0</v>
      </c>
      <c r="H225" s="147">
        <f t="shared" si="143"/>
        <v>0</v>
      </c>
      <c r="I225" s="147">
        <f t="shared" si="143"/>
        <v>0</v>
      </c>
      <c r="J225" s="147">
        <f t="shared" si="143"/>
        <v>0</v>
      </c>
      <c r="K225" s="147">
        <f t="shared" si="143"/>
        <v>0</v>
      </c>
      <c r="L225" s="147">
        <f t="shared" si="143"/>
        <v>0</v>
      </c>
      <c r="M225" s="147">
        <f t="shared" si="143"/>
        <v>0</v>
      </c>
      <c r="N225" s="205"/>
      <c r="O225" s="205"/>
      <c r="P225" s="205"/>
      <c r="Q225" s="205"/>
      <c r="R225" s="150"/>
      <c r="S225" s="150"/>
      <c r="T225" s="150"/>
      <c r="U225" s="144"/>
      <c r="V225" s="135"/>
      <c r="W225" s="128"/>
      <c r="X225" s="128"/>
      <c r="Y225" s="128"/>
      <c r="Z225" s="128"/>
      <c r="AA225" s="128"/>
      <c r="AB225" s="128"/>
      <c r="AC225" s="128"/>
      <c r="AD225" s="128"/>
      <c r="AE225" s="128"/>
      <c r="AF225" s="128"/>
      <c r="AG225" s="128"/>
      <c r="AH225" s="128"/>
      <c r="AI225" s="128"/>
      <c r="AJ225" s="128"/>
      <c r="AK225" s="128"/>
      <c r="AL225" s="128"/>
      <c r="AM225" s="128"/>
      <c r="AN225" s="128"/>
      <c r="AO225" s="128"/>
      <c r="AP225" s="128"/>
      <c r="AQ225" s="128"/>
      <c r="AR225" s="128"/>
      <c r="AS225" s="128"/>
    </row>
    <row r="226" spans="1:45" ht="16.5" thickTop="1" thickBot="1" x14ac:dyDescent="0.3">
      <c r="A226" s="182" t="s">
        <v>61</v>
      </c>
      <c r="B226" s="147">
        <v>0</v>
      </c>
      <c r="C226" s="147">
        <v>0</v>
      </c>
      <c r="D226" s="147">
        <v>0</v>
      </c>
      <c r="E226" s="147">
        <v>0</v>
      </c>
      <c r="F226" s="147"/>
      <c r="G226" s="147"/>
      <c r="H226" s="147"/>
      <c r="I226" s="147"/>
      <c r="J226" s="147"/>
      <c r="K226" s="147"/>
      <c r="L226" s="147"/>
      <c r="M226" s="147"/>
      <c r="N226" s="205"/>
      <c r="O226" s="205"/>
      <c r="P226" s="205"/>
      <c r="Q226" s="205"/>
      <c r="R226" s="150"/>
      <c r="S226" s="150"/>
      <c r="T226" s="150"/>
      <c r="U226" s="144"/>
      <c r="V226" s="135"/>
      <c r="W226" s="128"/>
      <c r="X226" s="128"/>
      <c r="Y226" s="128"/>
      <c r="Z226" s="128"/>
      <c r="AA226" s="128"/>
      <c r="AB226" s="128"/>
      <c r="AC226" s="128"/>
      <c r="AD226" s="128"/>
      <c r="AE226" s="128"/>
      <c r="AF226" s="128"/>
      <c r="AG226" s="128"/>
      <c r="AH226" s="128"/>
      <c r="AI226" s="128"/>
      <c r="AJ226" s="128"/>
      <c r="AK226" s="128"/>
      <c r="AL226" s="128"/>
      <c r="AM226" s="128"/>
      <c r="AN226" s="128"/>
      <c r="AO226" s="128"/>
      <c r="AP226" s="128"/>
      <c r="AQ226" s="128"/>
      <c r="AR226" s="128"/>
      <c r="AS226" s="128"/>
    </row>
    <row r="227" spans="1:45" ht="39.75" thickTop="1" thickBot="1" x14ac:dyDescent="0.3">
      <c r="A227" s="203" t="s">
        <v>821</v>
      </c>
      <c r="B227" s="197">
        <f>+B228</f>
        <v>0</v>
      </c>
      <c r="C227" s="197">
        <f t="shared" ref="C227:M229" si="147">+C228</f>
        <v>0</v>
      </c>
      <c r="D227" s="197">
        <f t="shared" si="147"/>
        <v>0</v>
      </c>
      <c r="E227" s="197">
        <f t="shared" si="147"/>
        <v>0</v>
      </c>
      <c r="F227" s="197">
        <f t="shared" si="147"/>
        <v>0</v>
      </c>
      <c r="G227" s="197">
        <f t="shared" si="147"/>
        <v>0</v>
      </c>
      <c r="H227" s="197">
        <f t="shared" si="147"/>
        <v>0</v>
      </c>
      <c r="I227" s="197">
        <f t="shared" si="147"/>
        <v>0</v>
      </c>
      <c r="J227" s="197">
        <f t="shared" si="147"/>
        <v>0</v>
      </c>
      <c r="K227" s="197">
        <f t="shared" si="147"/>
        <v>0</v>
      </c>
      <c r="L227" s="197">
        <f t="shared" si="147"/>
        <v>0</v>
      </c>
      <c r="M227" s="197">
        <f t="shared" si="147"/>
        <v>0</v>
      </c>
      <c r="N227" s="197"/>
      <c r="O227" s="197"/>
      <c r="P227" s="197"/>
      <c r="Q227" s="197"/>
      <c r="R227" s="198"/>
      <c r="S227" s="206"/>
      <c r="T227" s="206"/>
      <c r="U227" s="207"/>
      <c r="V227" s="135"/>
      <c r="W227" s="128"/>
      <c r="X227" s="128"/>
      <c r="Y227" s="128"/>
      <c r="Z227" s="128"/>
      <c r="AA227" s="128"/>
      <c r="AB227" s="128"/>
      <c r="AC227" s="128"/>
      <c r="AD227" s="128"/>
      <c r="AE227" s="128"/>
      <c r="AF227" s="128"/>
      <c r="AG227" s="128"/>
      <c r="AH227" s="128"/>
      <c r="AI227" s="128"/>
      <c r="AJ227" s="128"/>
      <c r="AK227" s="128"/>
      <c r="AL227" s="128"/>
      <c r="AM227" s="128"/>
      <c r="AN227" s="128"/>
      <c r="AO227" s="128"/>
      <c r="AP227" s="128"/>
      <c r="AQ227" s="128"/>
      <c r="AR227" s="128"/>
      <c r="AS227" s="128"/>
    </row>
    <row r="228" spans="1:45" ht="16.5" thickTop="1" thickBot="1" x14ac:dyDescent="0.3">
      <c r="A228" s="24" t="s">
        <v>738</v>
      </c>
      <c r="B228" s="147">
        <f>+B229</f>
        <v>0</v>
      </c>
      <c r="C228" s="147">
        <f t="shared" si="147"/>
        <v>0</v>
      </c>
      <c r="D228" s="147">
        <f t="shared" si="147"/>
        <v>0</v>
      </c>
      <c r="E228" s="147">
        <f t="shared" si="147"/>
        <v>0</v>
      </c>
      <c r="F228" s="175">
        <f t="shared" si="147"/>
        <v>0</v>
      </c>
      <c r="G228" s="175">
        <f t="shared" si="147"/>
        <v>0</v>
      </c>
      <c r="H228" s="175">
        <f t="shared" si="147"/>
        <v>0</v>
      </c>
      <c r="I228" s="175">
        <f t="shared" si="147"/>
        <v>0</v>
      </c>
      <c r="J228" s="175">
        <f t="shared" si="147"/>
        <v>0</v>
      </c>
      <c r="K228" s="175">
        <f t="shared" si="147"/>
        <v>0</v>
      </c>
      <c r="L228" s="175">
        <f t="shared" si="147"/>
        <v>0</v>
      </c>
      <c r="M228" s="175">
        <f t="shared" si="147"/>
        <v>0</v>
      </c>
      <c r="N228" s="175"/>
      <c r="O228" s="175"/>
      <c r="P228" s="175"/>
      <c r="Q228" s="175"/>
      <c r="R228" s="208"/>
      <c r="S228" s="208"/>
      <c r="T228" s="208"/>
      <c r="U228" s="209"/>
      <c r="V228" s="135"/>
      <c r="W228" s="128"/>
      <c r="X228" s="128"/>
      <c r="Y228" s="128"/>
      <c r="Z228" s="128"/>
      <c r="AA228" s="128"/>
      <c r="AB228" s="128"/>
      <c r="AC228" s="128"/>
      <c r="AD228" s="128"/>
      <c r="AE228" s="128"/>
      <c r="AF228" s="128"/>
      <c r="AG228" s="128"/>
      <c r="AH228" s="128"/>
      <c r="AI228" s="128"/>
      <c r="AJ228" s="128"/>
      <c r="AK228" s="128"/>
      <c r="AL228" s="128"/>
      <c r="AM228" s="128"/>
      <c r="AN228" s="128"/>
      <c r="AO228" s="128"/>
      <c r="AP228" s="128"/>
      <c r="AQ228" s="128"/>
      <c r="AR228" s="128"/>
      <c r="AS228" s="128"/>
    </row>
    <row r="229" spans="1:45" ht="16.5" thickTop="1" thickBot="1" x14ac:dyDescent="0.3">
      <c r="A229" s="182" t="s">
        <v>739</v>
      </c>
      <c r="B229" s="147">
        <f>+B230</f>
        <v>0</v>
      </c>
      <c r="C229" s="147">
        <f t="shared" si="147"/>
        <v>0</v>
      </c>
      <c r="D229" s="147">
        <f t="shared" si="147"/>
        <v>0</v>
      </c>
      <c r="E229" s="147">
        <f t="shared" si="147"/>
        <v>0</v>
      </c>
      <c r="F229" s="147">
        <f t="shared" si="147"/>
        <v>0</v>
      </c>
      <c r="G229" s="147">
        <f t="shared" si="147"/>
        <v>0</v>
      </c>
      <c r="H229" s="147">
        <f t="shared" si="147"/>
        <v>0</v>
      </c>
      <c r="I229" s="147">
        <f t="shared" si="147"/>
        <v>0</v>
      </c>
      <c r="J229" s="147">
        <f t="shared" si="147"/>
        <v>0</v>
      </c>
      <c r="K229" s="147">
        <f t="shared" si="147"/>
        <v>0</v>
      </c>
      <c r="L229" s="147">
        <f t="shared" si="147"/>
        <v>0</v>
      </c>
      <c r="M229" s="147">
        <f t="shared" si="147"/>
        <v>0</v>
      </c>
      <c r="N229" s="147"/>
      <c r="O229" s="147"/>
      <c r="P229" s="147"/>
      <c r="Q229" s="147"/>
      <c r="R229" s="210"/>
      <c r="S229" s="210"/>
      <c r="T229" s="210"/>
      <c r="U229" s="211"/>
      <c r="V229" s="135"/>
      <c r="W229" s="128"/>
      <c r="X229" s="128"/>
      <c r="Y229" s="128"/>
      <c r="Z229" s="128"/>
      <c r="AA229" s="128"/>
      <c r="AB229" s="128"/>
      <c r="AC229" s="128"/>
      <c r="AD229" s="128"/>
      <c r="AE229" s="128"/>
      <c r="AF229" s="128"/>
      <c r="AG229" s="128"/>
      <c r="AH229" s="128"/>
      <c r="AI229" s="128"/>
      <c r="AJ229" s="128"/>
      <c r="AK229" s="128"/>
      <c r="AL229" s="128"/>
      <c r="AM229" s="128"/>
      <c r="AN229" s="128"/>
      <c r="AO229" s="128"/>
      <c r="AP229" s="128"/>
      <c r="AQ229" s="128"/>
      <c r="AR229" s="128"/>
      <c r="AS229" s="128"/>
    </row>
    <row r="230" spans="1:45" ht="16.5" thickTop="1" thickBot="1" x14ac:dyDescent="0.3">
      <c r="A230" s="182" t="s">
        <v>61</v>
      </c>
      <c r="B230" s="147">
        <v>0</v>
      </c>
      <c r="C230" s="147">
        <v>0</v>
      </c>
      <c r="D230" s="147">
        <v>0</v>
      </c>
      <c r="E230" s="147">
        <v>0</v>
      </c>
      <c r="F230" s="147"/>
      <c r="G230" s="147"/>
      <c r="H230" s="147"/>
      <c r="I230" s="147"/>
      <c r="J230" s="147"/>
      <c r="K230" s="147"/>
      <c r="L230" s="147"/>
      <c r="M230" s="147"/>
      <c r="N230" s="128"/>
      <c r="O230" s="128"/>
      <c r="P230" s="128"/>
      <c r="Q230" s="128"/>
      <c r="R230" s="150"/>
      <c r="S230" s="150"/>
      <c r="T230" s="150"/>
      <c r="U230" s="144"/>
      <c r="V230" s="135"/>
      <c r="W230" s="128"/>
      <c r="X230" s="128"/>
      <c r="Y230" s="128"/>
      <c r="Z230" s="128"/>
      <c r="AA230" s="128"/>
      <c r="AB230" s="128"/>
      <c r="AC230" s="128"/>
      <c r="AD230" s="128"/>
      <c r="AE230" s="128"/>
      <c r="AF230" s="128"/>
      <c r="AG230" s="128"/>
      <c r="AH230" s="128"/>
      <c r="AI230" s="128"/>
      <c r="AJ230" s="128"/>
      <c r="AK230" s="128"/>
      <c r="AL230" s="128"/>
      <c r="AM230" s="128"/>
      <c r="AN230" s="128"/>
      <c r="AO230" s="128"/>
      <c r="AP230" s="128"/>
      <c r="AQ230" s="128"/>
      <c r="AR230" s="128"/>
      <c r="AS230" s="128"/>
    </row>
    <row r="231" spans="1:45" ht="16.5" thickTop="1" thickBot="1" x14ac:dyDescent="0.3">
      <c r="A231" s="203" t="s">
        <v>822</v>
      </c>
      <c r="B231" s="197">
        <f>+B232</f>
        <v>0</v>
      </c>
      <c r="C231" s="197">
        <f t="shared" ref="C231:M233" si="148">+C232</f>
        <v>0</v>
      </c>
      <c r="D231" s="197">
        <f t="shared" si="148"/>
        <v>0</v>
      </c>
      <c r="E231" s="197">
        <f t="shared" si="148"/>
        <v>0</v>
      </c>
      <c r="F231" s="197">
        <f t="shared" si="148"/>
        <v>0</v>
      </c>
      <c r="G231" s="197">
        <f t="shared" si="148"/>
        <v>0</v>
      </c>
      <c r="H231" s="197">
        <f t="shared" si="148"/>
        <v>0</v>
      </c>
      <c r="I231" s="197">
        <f t="shared" si="148"/>
        <v>0</v>
      </c>
      <c r="J231" s="197">
        <f t="shared" si="148"/>
        <v>0</v>
      </c>
      <c r="K231" s="197">
        <f t="shared" si="148"/>
        <v>0</v>
      </c>
      <c r="L231" s="197">
        <f t="shared" si="148"/>
        <v>0</v>
      </c>
      <c r="M231" s="197">
        <f t="shared" si="148"/>
        <v>0</v>
      </c>
      <c r="N231" s="197"/>
      <c r="O231" s="197"/>
      <c r="P231" s="197"/>
      <c r="Q231" s="197"/>
      <c r="R231" s="198"/>
      <c r="S231" s="198"/>
      <c r="T231" s="198"/>
      <c r="U231" s="202"/>
      <c r="V231" s="135"/>
      <c r="W231" s="128"/>
      <c r="X231" s="128"/>
      <c r="Y231" s="128"/>
      <c r="Z231" s="128"/>
      <c r="AA231" s="128"/>
      <c r="AB231" s="128"/>
      <c r="AC231" s="128"/>
      <c r="AD231" s="128"/>
      <c r="AE231" s="128"/>
      <c r="AF231" s="128"/>
      <c r="AG231" s="128"/>
      <c r="AH231" s="128"/>
      <c r="AI231" s="128"/>
      <c r="AJ231" s="128"/>
      <c r="AK231" s="128"/>
      <c r="AL231" s="128"/>
      <c r="AM231" s="128"/>
      <c r="AN231" s="128"/>
      <c r="AO231" s="128"/>
      <c r="AP231" s="128"/>
      <c r="AQ231" s="128"/>
      <c r="AR231" s="128"/>
      <c r="AS231" s="128"/>
    </row>
    <row r="232" spans="1:45" ht="16.5" thickTop="1" thickBot="1" x14ac:dyDescent="0.3">
      <c r="A232" s="24" t="s">
        <v>738</v>
      </c>
      <c r="B232" s="147">
        <f>+B233</f>
        <v>0</v>
      </c>
      <c r="C232" s="147">
        <f t="shared" si="148"/>
        <v>0</v>
      </c>
      <c r="D232" s="147">
        <f t="shared" si="148"/>
        <v>0</v>
      </c>
      <c r="E232" s="147">
        <f t="shared" si="148"/>
        <v>0</v>
      </c>
      <c r="F232" s="175">
        <f t="shared" si="148"/>
        <v>0</v>
      </c>
      <c r="G232" s="175">
        <f t="shared" si="148"/>
        <v>0</v>
      </c>
      <c r="H232" s="175">
        <f t="shared" si="148"/>
        <v>0</v>
      </c>
      <c r="I232" s="175">
        <f t="shared" si="148"/>
        <v>0</v>
      </c>
      <c r="J232" s="175">
        <f t="shared" si="148"/>
        <v>0</v>
      </c>
      <c r="K232" s="175">
        <f t="shared" si="148"/>
        <v>0</v>
      </c>
      <c r="L232" s="175">
        <f t="shared" si="148"/>
        <v>0</v>
      </c>
      <c r="M232" s="175">
        <f t="shared" si="148"/>
        <v>0</v>
      </c>
      <c r="N232" s="175"/>
      <c r="O232" s="175"/>
      <c r="P232" s="175"/>
      <c r="Q232" s="175"/>
      <c r="R232" s="176"/>
      <c r="S232" s="176"/>
      <c r="T232" s="176"/>
      <c r="U232" s="179"/>
      <c r="V232" s="135"/>
      <c r="W232" s="128"/>
      <c r="X232" s="128"/>
      <c r="Y232" s="128"/>
      <c r="Z232" s="128"/>
      <c r="AA232" s="128"/>
      <c r="AB232" s="128"/>
      <c r="AC232" s="128"/>
      <c r="AD232" s="128"/>
      <c r="AE232" s="128"/>
      <c r="AF232" s="128"/>
      <c r="AG232" s="128"/>
      <c r="AH232" s="128"/>
      <c r="AI232" s="128"/>
      <c r="AJ232" s="128"/>
      <c r="AK232" s="128"/>
      <c r="AL232" s="128"/>
      <c r="AM232" s="128"/>
      <c r="AN232" s="128"/>
      <c r="AO232" s="128"/>
      <c r="AP232" s="128"/>
      <c r="AQ232" s="128"/>
      <c r="AR232" s="128"/>
      <c r="AS232" s="128"/>
    </row>
    <row r="233" spans="1:45" ht="16.5" thickTop="1" thickBot="1" x14ac:dyDescent="0.3">
      <c r="A233" s="182" t="s">
        <v>739</v>
      </c>
      <c r="B233" s="147">
        <f>+B234</f>
        <v>0</v>
      </c>
      <c r="C233" s="147">
        <f t="shared" si="148"/>
        <v>0</v>
      </c>
      <c r="D233" s="147">
        <f t="shared" si="148"/>
        <v>0</v>
      </c>
      <c r="E233" s="147">
        <f t="shared" si="148"/>
        <v>0</v>
      </c>
      <c r="F233" s="147">
        <f t="shared" si="148"/>
        <v>0</v>
      </c>
      <c r="G233" s="147">
        <f t="shared" si="148"/>
        <v>0</v>
      </c>
      <c r="H233" s="147">
        <f t="shared" si="148"/>
        <v>0</v>
      </c>
      <c r="I233" s="147">
        <f t="shared" si="148"/>
        <v>0</v>
      </c>
      <c r="J233" s="147">
        <f t="shared" si="148"/>
        <v>0</v>
      </c>
      <c r="K233" s="147">
        <f t="shared" si="148"/>
        <v>0</v>
      </c>
      <c r="L233" s="147">
        <f t="shared" si="148"/>
        <v>0</v>
      </c>
      <c r="M233" s="147">
        <f t="shared" si="148"/>
        <v>0</v>
      </c>
      <c r="N233" s="147"/>
      <c r="O233" s="147"/>
      <c r="P233" s="147"/>
      <c r="Q233" s="147"/>
      <c r="R233" s="150"/>
      <c r="S233" s="150"/>
      <c r="T233" s="150"/>
      <c r="U233" s="144"/>
      <c r="V233" s="135"/>
      <c r="W233" s="128"/>
      <c r="X233" s="128"/>
      <c r="Y233" s="128"/>
      <c r="Z233" s="128"/>
      <c r="AA233" s="128"/>
      <c r="AB233" s="128"/>
      <c r="AC233" s="128"/>
      <c r="AD233" s="128"/>
      <c r="AE233" s="128"/>
      <c r="AF233" s="128"/>
      <c r="AG233" s="128"/>
      <c r="AH233" s="128"/>
      <c r="AI233" s="128"/>
      <c r="AJ233" s="128"/>
      <c r="AK233" s="128"/>
      <c r="AL233" s="128"/>
      <c r="AM233" s="128"/>
      <c r="AN233" s="128"/>
      <c r="AO233" s="128"/>
      <c r="AP233" s="128"/>
      <c r="AQ233" s="128"/>
      <c r="AR233" s="128"/>
      <c r="AS233" s="128"/>
    </row>
    <row r="234" spans="1:45" ht="16.5" thickTop="1" thickBot="1" x14ac:dyDescent="0.3">
      <c r="A234" s="182" t="s">
        <v>61</v>
      </c>
      <c r="B234" s="147">
        <v>0</v>
      </c>
      <c r="C234" s="147">
        <v>0</v>
      </c>
      <c r="D234" s="147">
        <v>0</v>
      </c>
      <c r="E234" s="147">
        <v>0</v>
      </c>
      <c r="F234" s="147"/>
      <c r="G234" s="147"/>
      <c r="H234" s="147"/>
      <c r="I234" s="147"/>
      <c r="J234" s="147"/>
      <c r="K234" s="147"/>
      <c r="L234" s="147"/>
      <c r="M234" s="147"/>
      <c r="N234" s="128"/>
      <c r="O234" s="128"/>
      <c r="P234" s="128"/>
      <c r="Q234" s="128"/>
      <c r="R234" s="150"/>
      <c r="S234" s="150"/>
      <c r="T234" s="150"/>
      <c r="U234" s="144"/>
      <c r="V234" s="135"/>
      <c r="W234" s="128"/>
      <c r="X234" s="128"/>
      <c r="Y234" s="128"/>
      <c r="Z234" s="128"/>
      <c r="AA234" s="128"/>
      <c r="AB234" s="128"/>
      <c r="AC234" s="128"/>
      <c r="AD234" s="128"/>
      <c r="AE234" s="128"/>
      <c r="AF234" s="128"/>
      <c r="AG234" s="128"/>
      <c r="AH234" s="128"/>
      <c r="AI234" s="128"/>
      <c r="AJ234" s="128"/>
      <c r="AK234" s="128"/>
      <c r="AL234" s="128"/>
      <c r="AM234" s="128"/>
      <c r="AN234" s="128"/>
      <c r="AO234" s="128"/>
      <c r="AP234" s="128"/>
      <c r="AQ234" s="128"/>
      <c r="AR234" s="128"/>
      <c r="AS234" s="128"/>
    </row>
    <row r="235" spans="1:45" ht="16.5" thickTop="1" thickBot="1" x14ac:dyDescent="0.3">
      <c r="A235" s="203" t="s">
        <v>823</v>
      </c>
      <c r="B235" s="197">
        <f>+B236</f>
        <v>0</v>
      </c>
      <c r="C235" s="197">
        <f t="shared" ref="C235:Q237" si="149">+C236</f>
        <v>0</v>
      </c>
      <c r="D235" s="197">
        <f t="shared" si="149"/>
        <v>0</v>
      </c>
      <c r="E235" s="197">
        <f t="shared" si="149"/>
        <v>0</v>
      </c>
      <c r="F235" s="197">
        <f t="shared" si="149"/>
        <v>0</v>
      </c>
      <c r="G235" s="197">
        <f t="shared" si="149"/>
        <v>0</v>
      </c>
      <c r="H235" s="197">
        <f t="shared" si="149"/>
        <v>0</v>
      </c>
      <c r="I235" s="197">
        <f t="shared" si="149"/>
        <v>0</v>
      </c>
      <c r="J235" s="197">
        <f t="shared" si="149"/>
        <v>0</v>
      </c>
      <c r="K235" s="197">
        <f t="shared" si="149"/>
        <v>0</v>
      </c>
      <c r="L235" s="197">
        <f t="shared" si="149"/>
        <v>0</v>
      </c>
      <c r="M235" s="197">
        <f t="shared" si="149"/>
        <v>0</v>
      </c>
      <c r="N235" s="197">
        <f t="shared" si="149"/>
        <v>0</v>
      </c>
      <c r="O235" s="197">
        <f t="shared" si="149"/>
        <v>0</v>
      </c>
      <c r="P235" s="197">
        <f t="shared" si="149"/>
        <v>0</v>
      </c>
      <c r="Q235" s="197">
        <f t="shared" si="149"/>
        <v>0</v>
      </c>
      <c r="R235" s="212">
        <f t="shared" ref="R235:U238" si="150">+B235+F235+J235+N235</f>
        <v>0</v>
      </c>
      <c r="S235" s="212">
        <f t="shared" si="150"/>
        <v>0</v>
      </c>
      <c r="T235" s="212">
        <f t="shared" si="150"/>
        <v>0</v>
      </c>
      <c r="U235" s="213">
        <f t="shared" si="150"/>
        <v>0</v>
      </c>
      <c r="V235" s="135"/>
      <c r="W235" s="128"/>
      <c r="X235" s="128"/>
      <c r="Y235" s="128"/>
      <c r="Z235" s="128"/>
      <c r="AA235" s="128"/>
      <c r="AB235" s="128"/>
      <c r="AC235" s="128"/>
      <c r="AD235" s="128"/>
      <c r="AE235" s="128"/>
      <c r="AF235" s="128"/>
      <c r="AG235" s="128"/>
      <c r="AH235" s="128"/>
      <c r="AI235" s="128"/>
      <c r="AJ235" s="128"/>
      <c r="AK235" s="128"/>
      <c r="AL235" s="128"/>
      <c r="AM235" s="128"/>
      <c r="AN235" s="128"/>
      <c r="AO235" s="128"/>
      <c r="AP235" s="128"/>
      <c r="AQ235" s="128"/>
      <c r="AR235" s="128"/>
      <c r="AS235" s="128"/>
    </row>
    <row r="236" spans="1:45" ht="16.5" thickTop="1" thickBot="1" x14ac:dyDescent="0.3">
      <c r="A236" s="24" t="s">
        <v>738</v>
      </c>
      <c r="B236" s="147">
        <f>+B237</f>
        <v>0</v>
      </c>
      <c r="C236" s="147">
        <f t="shared" si="149"/>
        <v>0</v>
      </c>
      <c r="D236" s="147">
        <f t="shared" si="149"/>
        <v>0</v>
      </c>
      <c r="E236" s="147">
        <f t="shared" si="149"/>
        <v>0</v>
      </c>
      <c r="F236" s="175">
        <f t="shared" si="149"/>
        <v>0</v>
      </c>
      <c r="G236" s="175">
        <f t="shared" si="149"/>
        <v>0</v>
      </c>
      <c r="H236" s="175">
        <f t="shared" si="149"/>
        <v>0</v>
      </c>
      <c r="I236" s="175">
        <f t="shared" si="149"/>
        <v>0</v>
      </c>
      <c r="J236" s="175">
        <f t="shared" si="149"/>
        <v>0</v>
      </c>
      <c r="K236" s="175">
        <f t="shared" si="149"/>
        <v>0</v>
      </c>
      <c r="L236" s="175">
        <f t="shared" si="149"/>
        <v>0</v>
      </c>
      <c r="M236" s="175">
        <f t="shared" si="149"/>
        <v>0</v>
      </c>
      <c r="N236" s="175">
        <f t="shared" si="149"/>
        <v>0</v>
      </c>
      <c r="O236" s="175">
        <f t="shared" si="149"/>
        <v>0</v>
      </c>
      <c r="P236" s="175">
        <f t="shared" si="149"/>
        <v>0</v>
      </c>
      <c r="Q236" s="175">
        <f t="shared" si="149"/>
        <v>0</v>
      </c>
      <c r="R236" s="157">
        <f t="shared" si="150"/>
        <v>0</v>
      </c>
      <c r="S236" s="157">
        <f t="shared" si="150"/>
        <v>0</v>
      </c>
      <c r="T236" s="157">
        <f t="shared" si="150"/>
        <v>0</v>
      </c>
      <c r="U236" s="23">
        <f t="shared" si="150"/>
        <v>0</v>
      </c>
      <c r="V236" s="135"/>
      <c r="W236" s="128"/>
      <c r="X236" s="128"/>
      <c r="Y236" s="128"/>
      <c r="Z236" s="128"/>
      <c r="AA236" s="128"/>
      <c r="AB236" s="128"/>
      <c r="AC236" s="128"/>
      <c r="AD236" s="128"/>
      <c r="AE236" s="128"/>
      <c r="AF236" s="128"/>
      <c r="AG236" s="128"/>
      <c r="AH236" s="128"/>
      <c r="AI236" s="128"/>
      <c r="AJ236" s="128"/>
      <c r="AK236" s="128"/>
      <c r="AL236" s="128"/>
      <c r="AM236" s="128"/>
      <c r="AN236" s="128"/>
      <c r="AO236" s="128"/>
      <c r="AP236" s="128"/>
      <c r="AQ236" s="128"/>
      <c r="AR236" s="128"/>
      <c r="AS236" s="128"/>
    </row>
    <row r="237" spans="1:45" ht="16.5" thickTop="1" thickBot="1" x14ac:dyDescent="0.3">
      <c r="A237" s="182" t="s">
        <v>739</v>
      </c>
      <c r="B237" s="147">
        <f>+B238</f>
        <v>0</v>
      </c>
      <c r="C237" s="147">
        <f t="shared" si="149"/>
        <v>0</v>
      </c>
      <c r="D237" s="147">
        <f t="shared" si="149"/>
        <v>0</v>
      </c>
      <c r="E237" s="147">
        <f t="shared" si="149"/>
        <v>0</v>
      </c>
      <c r="F237" s="147">
        <f t="shared" si="149"/>
        <v>0</v>
      </c>
      <c r="G237" s="147">
        <f t="shared" si="149"/>
        <v>0</v>
      </c>
      <c r="H237" s="147">
        <f t="shared" si="149"/>
        <v>0</v>
      </c>
      <c r="I237" s="147">
        <f t="shared" si="149"/>
        <v>0</v>
      </c>
      <c r="J237" s="147">
        <f t="shared" si="149"/>
        <v>0</v>
      </c>
      <c r="K237" s="147">
        <f t="shared" si="149"/>
        <v>0</v>
      </c>
      <c r="L237" s="147">
        <f t="shared" si="149"/>
        <v>0</v>
      </c>
      <c r="M237" s="147">
        <f t="shared" si="149"/>
        <v>0</v>
      </c>
      <c r="N237" s="147">
        <f t="shared" si="149"/>
        <v>0</v>
      </c>
      <c r="O237" s="147">
        <f t="shared" si="149"/>
        <v>0</v>
      </c>
      <c r="P237" s="147">
        <f t="shared" si="149"/>
        <v>0</v>
      </c>
      <c r="Q237" s="147">
        <f t="shared" si="149"/>
        <v>0</v>
      </c>
      <c r="R237" s="143">
        <f t="shared" si="150"/>
        <v>0</v>
      </c>
      <c r="S237" s="143">
        <f t="shared" si="150"/>
        <v>0</v>
      </c>
      <c r="T237" s="143">
        <f t="shared" si="150"/>
        <v>0</v>
      </c>
      <c r="U237" s="21">
        <f t="shared" si="150"/>
        <v>0</v>
      </c>
      <c r="V237" s="135"/>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row>
    <row r="238" spans="1:45" ht="16.5" thickTop="1" thickBot="1" x14ac:dyDescent="0.3">
      <c r="A238" s="182" t="s">
        <v>61</v>
      </c>
      <c r="B238" s="147">
        <v>0</v>
      </c>
      <c r="C238" s="147">
        <v>0</v>
      </c>
      <c r="D238" s="147">
        <v>0</v>
      </c>
      <c r="E238" s="147">
        <v>0</v>
      </c>
      <c r="F238" s="147"/>
      <c r="G238" s="147"/>
      <c r="H238" s="147"/>
      <c r="I238" s="147"/>
      <c r="J238" s="147"/>
      <c r="K238" s="147"/>
      <c r="L238" s="147"/>
      <c r="M238" s="147"/>
      <c r="N238" s="147">
        <v>0</v>
      </c>
      <c r="O238" s="147">
        <v>0</v>
      </c>
      <c r="P238" s="147">
        <v>0</v>
      </c>
      <c r="Q238" s="147">
        <v>0</v>
      </c>
      <c r="R238" s="143">
        <f t="shared" si="150"/>
        <v>0</v>
      </c>
      <c r="S238" s="143">
        <f>+C238+G238+K238+O238</f>
        <v>0</v>
      </c>
      <c r="T238" s="143">
        <f t="shared" si="150"/>
        <v>0</v>
      </c>
      <c r="U238" s="21">
        <f t="shared" si="150"/>
        <v>0</v>
      </c>
      <c r="V238" s="135"/>
      <c r="W238" s="128"/>
      <c r="X238" s="128"/>
      <c r="Y238" s="128"/>
      <c r="Z238" s="128"/>
      <c r="AA238" s="128"/>
      <c r="AB238" s="128"/>
      <c r="AC238" s="128"/>
      <c r="AD238" s="128"/>
      <c r="AE238" s="128"/>
      <c r="AF238" s="128"/>
      <c r="AG238" s="128"/>
      <c r="AH238" s="128"/>
      <c r="AI238" s="128"/>
      <c r="AJ238" s="128"/>
      <c r="AK238" s="128"/>
      <c r="AL238" s="128"/>
      <c r="AM238" s="128"/>
      <c r="AN238" s="128"/>
      <c r="AO238" s="128"/>
      <c r="AP238" s="128"/>
      <c r="AQ238" s="128"/>
      <c r="AR238" s="128"/>
      <c r="AS238" s="128"/>
    </row>
    <row r="239" spans="1:45" ht="39.75" thickTop="1" thickBot="1" x14ac:dyDescent="0.3">
      <c r="A239" s="203" t="s">
        <v>824</v>
      </c>
      <c r="B239" s="197">
        <f>+B240</f>
        <v>0</v>
      </c>
      <c r="C239" s="197">
        <f t="shared" ref="C239:Q245" si="151">+C240</f>
        <v>0</v>
      </c>
      <c r="D239" s="197">
        <f t="shared" si="151"/>
        <v>0</v>
      </c>
      <c r="E239" s="197">
        <f>+E240</f>
        <v>0</v>
      </c>
      <c r="F239" s="197">
        <f>+F240</f>
        <v>0</v>
      </c>
      <c r="G239" s="197">
        <f t="shared" si="151"/>
        <v>0</v>
      </c>
      <c r="H239" s="197">
        <f t="shared" si="151"/>
        <v>0</v>
      </c>
      <c r="I239" s="197">
        <f t="shared" si="151"/>
        <v>0</v>
      </c>
      <c r="J239" s="197">
        <f t="shared" si="151"/>
        <v>0</v>
      </c>
      <c r="K239" s="197">
        <f t="shared" si="151"/>
        <v>0</v>
      </c>
      <c r="L239" s="197">
        <f t="shared" si="151"/>
        <v>0</v>
      </c>
      <c r="M239" s="197">
        <f t="shared" si="151"/>
        <v>0</v>
      </c>
      <c r="N239" s="197"/>
      <c r="O239" s="197"/>
      <c r="P239" s="197"/>
      <c r="Q239" s="197"/>
      <c r="R239" s="198"/>
      <c r="S239" s="198"/>
      <c r="T239" s="198"/>
      <c r="U239" s="202"/>
      <c r="V239" s="135"/>
      <c r="W239" s="128"/>
      <c r="X239" s="128"/>
      <c r="Y239" s="128"/>
      <c r="Z239" s="128"/>
      <c r="AA239" s="128"/>
      <c r="AB239" s="128"/>
      <c r="AC239" s="128"/>
      <c r="AD239" s="128"/>
      <c r="AE239" s="128"/>
      <c r="AF239" s="128"/>
      <c r="AG239" s="128"/>
      <c r="AH239" s="128"/>
      <c r="AI239" s="128"/>
      <c r="AJ239" s="128"/>
      <c r="AK239" s="128"/>
      <c r="AL239" s="128"/>
      <c r="AM239" s="128"/>
      <c r="AN239" s="128"/>
      <c r="AO239" s="128"/>
      <c r="AP239" s="128"/>
      <c r="AQ239" s="128"/>
      <c r="AR239" s="128"/>
      <c r="AS239" s="128"/>
    </row>
    <row r="240" spans="1:45" ht="16.5" thickTop="1" thickBot="1" x14ac:dyDescent="0.3">
      <c r="A240" s="24" t="s">
        <v>738</v>
      </c>
      <c r="B240" s="147">
        <f>+B241</f>
        <v>0</v>
      </c>
      <c r="C240" s="147">
        <f t="shared" si="151"/>
        <v>0</v>
      </c>
      <c r="D240" s="147">
        <f t="shared" si="151"/>
        <v>0</v>
      </c>
      <c r="E240" s="147">
        <f t="shared" si="151"/>
        <v>0</v>
      </c>
      <c r="F240" s="175">
        <f>+F241</f>
        <v>0</v>
      </c>
      <c r="G240" s="175">
        <f t="shared" si="151"/>
        <v>0</v>
      </c>
      <c r="H240" s="175">
        <f t="shared" si="151"/>
        <v>0</v>
      </c>
      <c r="I240" s="175">
        <f t="shared" si="151"/>
        <v>0</v>
      </c>
      <c r="J240" s="175">
        <f t="shared" si="151"/>
        <v>0</v>
      </c>
      <c r="K240" s="175">
        <f t="shared" si="151"/>
        <v>0</v>
      </c>
      <c r="L240" s="175">
        <f t="shared" si="151"/>
        <v>0</v>
      </c>
      <c r="M240" s="175">
        <f t="shared" si="151"/>
        <v>0</v>
      </c>
      <c r="N240" s="175"/>
      <c r="O240" s="175"/>
      <c r="P240" s="175"/>
      <c r="Q240" s="175"/>
      <c r="R240" s="176"/>
      <c r="S240" s="176"/>
      <c r="T240" s="176"/>
      <c r="U240" s="179"/>
      <c r="V240" s="135"/>
      <c r="W240" s="128"/>
      <c r="X240" s="128"/>
      <c r="Y240" s="128"/>
      <c r="Z240" s="128"/>
      <c r="AA240" s="128"/>
      <c r="AB240" s="128"/>
      <c r="AC240" s="128"/>
      <c r="AD240" s="128"/>
      <c r="AE240" s="128"/>
      <c r="AF240" s="128"/>
      <c r="AG240" s="128"/>
      <c r="AH240" s="128"/>
      <c r="AI240" s="128"/>
      <c r="AJ240" s="128"/>
      <c r="AK240" s="128"/>
      <c r="AL240" s="128"/>
      <c r="AM240" s="128"/>
      <c r="AN240" s="128"/>
      <c r="AO240" s="128"/>
      <c r="AP240" s="128"/>
      <c r="AQ240" s="128"/>
      <c r="AR240" s="128"/>
      <c r="AS240" s="128"/>
    </row>
    <row r="241" spans="1:45" ht="16.5" thickTop="1" thickBot="1" x14ac:dyDescent="0.3">
      <c r="A241" s="182" t="s">
        <v>739</v>
      </c>
      <c r="B241" s="147">
        <f>+B242</f>
        <v>0</v>
      </c>
      <c r="C241" s="147">
        <f t="shared" si="151"/>
        <v>0</v>
      </c>
      <c r="D241" s="147">
        <f t="shared" si="151"/>
        <v>0</v>
      </c>
      <c r="E241" s="147">
        <f>+E242</f>
        <v>0</v>
      </c>
      <c r="F241" s="147">
        <f t="shared" si="151"/>
        <v>0</v>
      </c>
      <c r="G241" s="147">
        <f t="shared" si="151"/>
        <v>0</v>
      </c>
      <c r="H241" s="147">
        <f t="shared" si="151"/>
        <v>0</v>
      </c>
      <c r="I241" s="147">
        <f t="shared" si="151"/>
        <v>0</v>
      </c>
      <c r="J241" s="147">
        <f t="shared" si="151"/>
        <v>0</v>
      </c>
      <c r="K241" s="147">
        <f t="shared" si="151"/>
        <v>0</v>
      </c>
      <c r="L241" s="147">
        <f t="shared" si="151"/>
        <v>0</v>
      </c>
      <c r="M241" s="147">
        <f t="shared" si="151"/>
        <v>0</v>
      </c>
      <c r="N241" s="147"/>
      <c r="O241" s="147"/>
      <c r="P241" s="147"/>
      <c r="Q241" s="147"/>
      <c r="R241" s="150"/>
      <c r="S241" s="150"/>
      <c r="T241" s="150"/>
      <c r="U241" s="144"/>
      <c r="V241" s="135"/>
      <c r="W241" s="128"/>
      <c r="X241" s="128"/>
      <c r="Y241" s="128"/>
      <c r="Z241" s="128"/>
      <c r="AA241" s="128"/>
      <c r="AB241" s="128"/>
      <c r="AC241" s="128"/>
      <c r="AD241" s="128"/>
      <c r="AE241" s="128"/>
      <c r="AF241" s="128"/>
      <c r="AG241" s="128"/>
      <c r="AH241" s="128"/>
      <c r="AI241" s="128"/>
      <c r="AJ241" s="128"/>
      <c r="AK241" s="128"/>
      <c r="AL241" s="128"/>
      <c r="AM241" s="128"/>
      <c r="AN241" s="128"/>
      <c r="AO241" s="128"/>
      <c r="AP241" s="128"/>
      <c r="AQ241" s="128"/>
      <c r="AR241" s="128"/>
      <c r="AS241" s="128"/>
    </row>
    <row r="242" spans="1:45" ht="16.5" thickTop="1" thickBot="1" x14ac:dyDescent="0.3">
      <c r="A242" s="182" t="s">
        <v>61</v>
      </c>
      <c r="B242" s="147">
        <v>0</v>
      </c>
      <c r="C242" s="147">
        <v>0</v>
      </c>
      <c r="D242" s="147">
        <v>0</v>
      </c>
      <c r="E242" s="147">
        <v>0</v>
      </c>
      <c r="F242" s="147">
        <v>0</v>
      </c>
      <c r="G242" s="147">
        <v>0</v>
      </c>
      <c r="H242" s="147">
        <v>0</v>
      </c>
      <c r="I242" s="147"/>
      <c r="J242" s="147"/>
      <c r="K242" s="147"/>
      <c r="L242" s="147"/>
      <c r="M242" s="147"/>
      <c r="N242" s="128"/>
      <c r="O242" s="128"/>
      <c r="P242" s="128"/>
      <c r="Q242" s="128"/>
      <c r="R242" s="150"/>
      <c r="S242" s="150"/>
      <c r="T242" s="150"/>
      <c r="U242" s="144"/>
      <c r="V242" s="135"/>
      <c r="W242" s="128"/>
      <c r="X242" s="128"/>
      <c r="Y242" s="128"/>
      <c r="Z242" s="128"/>
      <c r="AA242" s="128"/>
      <c r="AB242" s="128"/>
      <c r="AC242" s="128"/>
      <c r="AD242" s="128"/>
      <c r="AE242" s="128"/>
      <c r="AF242" s="128"/>
      <c r="AG242" s="128"/>
      <c r="AH242" s="128"/>
      <c r="AI242" s="128"/>
      <c r="AJ242" s="128"/>
      <c r="AK242" s="128"/>
      <c r="AL242" s="128"/>
      <c r="AM242" s="128"/>
      <c r="AN242" s="128"/>
      <c r="AO242" s="128"/>
      <c r="AP242" s="128"/>
      <c r="AQ242" s="128"/>
      <c r="AR242" s="128"/>
      <c r="AS242" s="128"/>
    </row>
    <row r="243" spans="1:45" ht="27" thickTop="1" thickBot="1" x14ac:dyDescent="0.3">
      <c r="A243" s="214" t="s">
        <v>825</v>
      </c>
      <c r="B243" s="197">
        <f>+B244</f>
        <v>0</v>
      </c>
      <c r="C243" s="197">
        <f>+C244</f>
        <v>0</v>
      </c>
      <c r="D243" s="197">
        <f t="shared" si="151"/>
        <v>0</v>
      </c>
      <c r="E243" s="197">
        <f>+E244</f>
        <v>0</v>
      </c>
      <c r="F243" s="197">
        <f>+F244</f>
        <v>0</v>
      </c>
      <c r="G243" s="197">
        <f t="shared" si="151"/>
        <v>0</v>
      </c>
      <c r="H243" s="197">
        <f t="shared" si="151"/>
        <v>0</v>
      </c>
      <c r="I243" s="197">
        <f t="shared" si="151"/>
        <v>0</v>
      </c>
      <c r="J243" s="197">
        <f t="shared" si="151"/>
        <v>0</v>
      </c>
      <c r="K243" s="197">
        <f t="shared" si="151"/>
        <v>0</v>
      </c>
      <c r="L243" s="197">
        <f t="shared" si="151"/>
        <v>0</v>
      </c>
      <c r="M243" s="197">
        <f t="shared" si="151"/>
        <v>0</v>
      </c>
      <c r="N243" s="197">
        <f t="shared" si="151"/>
        <v>0</v>
      </c>
      <c r="O243" s="197">
        <f t="shared" si="151"/>
        <v>0</v>
      </c>
      <c r="P243" s="197">
        <f t="shared" si="151"/>
        <v>0</v>
      </c>
      <c r="Q243" s="197">
        <f t="shared" si="151"/>
        <v>0</v>
      </c>
      <c r="R243" s="198"/>
      <c r="S243" s="198"/>
      <c r="T243" s="198"/>
      <c r="U243" s="202"/>
      <c r="V243" s="135"/>
      <c r="W243" s="128"/>
      <c r="X243" s="128"/>
      <c r="Y243" s="128"/>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row>
    <row r="244" spans="1:45" ht="16.5" thickTop="1" thickBot="1" x14ac:dyDescent="0.3">
      <c r="A244" s="24" t="s">
        <v>738</v>
      </c>
      <c r="B244" s="147">
        <f>+B245</f>
        <v>0</v>
      </c>
      <c r="C244" s="147">
        <f t="shared" si="151"/>
        <v>0</v>
      </c>
      <c r="D244" s="147">
        <f t="shared" si="151"/>
        <v>0</v>
      </c>
      <c r="E244" s="147">
        <f t="shared" si="151"/>
        <v>0</v>
      </c>
      <c r="F244" s="175">
        <f>+F245</f>
        <v>0</v>
      </c>
      <c r="G244" s="175">
        <f t="shared" si="151"/>
        <v>0</v>
      </c>
      <c r="H244" s="175">
        <f t="shared" si="151"/>
        <v>0</v>
      </c>
      <c r="I244" s="175">
        <f t="shared" si="151"/>
        <v>0</v>
      </c>
      <c r="J244" s="175">
        <f t="shared" si="151"/>
        <v>0</v>
      </c>
      <c r="K244" s="175">
        <f t="shared" si="151"/>
        <v>0</v>
      </c>
      <c r="L244" s="175">
        <f t="shared" si="151"/>
        <v>0</v>
      </c>
      <c r="M244" s="175">
        <f t="shared" si="151"/>
        <v>0</v>
      </c>
      <c r="N244" s="175">
        <f t="shared" si="151"/>
        <v>0</v>
      </c>
      <c r="O244" s="175">
        <f t="shared" si="151"/>
        <v>0</v>
      </c>
      <c r="P244" s="175">
        <f t="shared" si="151"/>
        <v>0</v>
      </c>
      <c r="Q244" s="175">
        <f t="shared" si="151"/>
        <v>0</v>
      </c>
      <c r="R244" s="176"/>
      <c r="S244" s="176"/>
      <c r="T244" s="176"/>
      <c r="U244" s="179"/>
      <c r="V244" s="135"/>
      <c r="W244" s="128"/>
      <c r="X244" s="128"/>
      <c r="Y244" s="128"/>
      <c r="Z244" s="128"/>
      <c r="AA244" s="128"/>
      <c r="AB244" s="128"/>
      <c r="AC244" s="128"/>
      <c r="AD244" s="128"/>
      <c r="AE244" s="128"/>
      <c r="AF244" s="128"/>
      <c r="AG244" s="128"/>
      <c r="AH244" s="128"/>
      <c r="AI244" s="128"/>
      <c r="AJ244" s="128"/>
      <c r="AK244" s="128"/>
      <c r="AL244" s="128"/>
      <c r="AM244" s="128"/>
      <c r="AN244" s="128"/>
      <c r="AO244" s="128"/>
      <c r="AP244" s="128"/>
      <c r="AQ244" s="128"/>
      <c r="AR244" s="128"/>
      <c r="AS244" s="128"/>
    </row>
    <row r="245" spans="1:45" ht="16.5" thickTop="1" thickBot="1" x14ac:dyDescent="0.3">
      <c r="A245" s="182" t="s">
        <v>739</v>
      </c>
      <c r="B245" s="147">
        <f>+B246</f>
        <v>0</v>
      </c>
      <c r="C245" s="147">
        <f t="shared" si="151"/>
        <v>0</v>
      </c>
      <c r="D245" s="147">
        <f t="shared" si="151"/>
        <v>0</v>
      </c>
      <c r="E245" s="147">
        <f t="shared" si="151"/>
        <v>0</v>
      </c>
      <c r="F245" s="147">
        <f t="shared" si="151"/>
        <v>0</v>
      </c>
      <c r="G245" s="147">
        <f t="shared" si="151"/>
        <v>0</v>
      </c>
      <c r="H245" s="147">
        <f t="shared" si="151"/>
        <v>0</v>
      </c>
      <c r="I245" s="147">
        <f t="shared" si="151"/>
        <v>0</v>
      </c>
      <c r="J245" s="147">
        <f t="shared" si="151"/>
        <v>0</v>
      </c>
      <c r="K245" s="147">
        <f t="shared" si="151"/>
        <v>0</v>
      </c>
      <c r="L245" s="147">
        <f t="shared" si="151"/>
        <v>0</v>
      </c>
      <c r="M245" s="147">
        <f t="shared" si="151"/>
        <v>0</v>
      </c>
      <c r="N245" s="147"/>
      <c r="O245" s="147"/>
      <c r="P245" s="147"/>
      <c r="Q245" s="147"/>
      <c r="R245" s="150"/>
      <c r="S245" s="150"/>
      <c r="T245" s="150"/>
      <c r="U245" s="144"/>
      <c r="V245" s="135"/>
      <c r="W245" s="128"/>
      <c r="X245" s="128"/>
      <c r="Y245" s="128"/>
      <c r="Z245" s="128"/>
      <c r="AA245" s="128"/>
      <c r="AB245" s="128"/>
      <c r="AC245" s="128"/>
      <c r="AD245" s="128"/>
      <c r="AE245" s="128"/>
      <c r="AF245" s="128"/>
      <c r="AG245" s="128"/>
      <c r="AH245" s="128"/>
      <c r="AI245" s="128"/>
      <c r="AJ245" s="128"/>
      <c r="AK245" s="128"/>
      <c r="AL245" s="128"/>
      <c r="AM245" s="128"/>
      <c r="AN245" s="128"/>
      <c r="AO245" s="128"/>
      <c r="AP245" s="128"/>
      <c r="AQ245" s="128"/>
      <c r="AR245" s="128"/>
      <c r="AS245" s="128"/>
    </row>
    <row r="246" spans="1:45" ht="16.5" thickTop="1" thickBot="1" x14ac:dyDescent="0.3">
      <c r="A246" s="182" t="s">
        <v>61</v>
      </c>
      <c r="B246" s="147">
        <v>0</v>
      </c>
      <c r="C246" s="147">
        <v>0</v>
      </c>
      <c r="D246" s="147">
        <v>0</v>
      </c>
      <c r="E246" s="147">
        <v>0</v>
      </c>
      <c r="F246" s="147"/>
      <c r="G246" s="147">
        <v>0</v>
      </c>
      <c r="H246" s="147">
        <v>0</v>
      </c>
      <c r="I246" s="147"/>
      <c r="J246" s="147"/>
      <c r="K246" s="147"/>
      <c r="L246" s="147"/>
      <c r="M246" s="147"/>
      <c r="N246" s="128"/>
      <c r="O246" s="128"/>
      <c r="P246" s="128"/>
      <c r="Q246" s="128"/>
      <c r="R246" s="150"/>
      <c r="S246" s="150"/>
      <c r="T246" s="150"/>
      <c r="U246" s="144"/>
      <c r="V246" s="135"/>
      <c r="W246" s="128"/>
      <c r="X246" s="128"/>
      <c r="Y246" s="128"/>
      <c r="Z246" s="128"/>
      <c r="AA246" s="128"/>
      <c r="AB246" s="128"/>
      <c r="AC246" s="128"/>
      <c r="AD246" s="128"/>
      <c r="AE246" s="128"/>
      <c r="AF246" s="128"/>
      <c r="AG246" s="128"/>
      <c r="AH246" s="128"/>
      <c r="AI246" s="128"/>
      <c r="AJ246" s="128"/>
      <c r="AK246" s="128"/>
      <c r="AL246" s="128"/>
      <c r="AM246" s="128"/>
      <c r="AN246" s="128"/>
      <c r="AO246" s="128"/>
      <c r="AP246" s="128"/>
      <c r="AQ246" s="128"/>
      <c r="AR246" s="128"/>
      <c r="AS246" s="128"/>
    </row>
    <row r="247" spans="1:45" ht="16.5" thickTop="1" thickBot="1" x14ac:dyDescent="0.3">
      <c r="A247" s="215" t="s">
        <v>753</v>
      </c>
      <c r="B247" s="216">
        <f>B4+B39+B49</f>
        <v>23970000000</v>
      </c>
      <c r="C247" s="216">
        <f t="shared" ref="C247:Q247" si="152">C4+C39+C49</f>
        <v>12033998827</v>
      </c>
      <c r="D247" s="216">
        <f t="shared" si="152"/>
        <v>3700263692</v>
      </c>
      <c r="E247" s="216">
        <f>E4+E39+E49</f>
        <v>3440211894</v>
      </c>
      <c r="F247" s="216">
        <f>F4+F39+F49</f>
        <v>3064751000</v>
      </c>
      <c r="G247" s="216">
        <f t="shared" si="152"/>
        <v>2046066745</v>
      </c>
      <c r="H247" s="216">
        <f t="shared" si="152"/>
        <v>2031402637</v>
      </c>
      <c r="I247" s="216">
        <f t="shared" si="152"/>
        <v>2031402637</v>
      </c>
      <c r="J247" s="216">
        <f t="shared" si="152"/>
        <v>0</v>
      </c>
      <c r="K247" s="216">
        <f t="shared" si="152"/>
        <v>0</v>
      </c>
      <c r="L247" s="216">
        <f t="shared" si="152"/>
        <v>0</v>
      </c>
      <c r="M247" s="216">
        <f t="shared" si="152"/>
        <v>0</v>
      </c>
      <c r="N247" s="216">
        <f>N4+N39+N49</f>
        <v>28540926653</v>
      </c>
      <c r="O247" s="216">
        <f>O4+O39+O49</f>
        <v>5973286993</v>
      </c>
      <c r="P247" s="216">
        <f t="shared" si="152"/>
        <v>187867273</v>
      </c>
      <c r="Q247" s="216">
        <f t="shared" si="152"/>
        <v>121067627</v>
      </c>
      <c r="R247" s="216">
        <f>R4+R39+R49</f>
        <v>55575677653</v>
      </c>
      <c r="S247" s="216">
        <f t="shared" ref="S247:U247" si="153">S4+S39+S49</f>
        <v>20053352565</v>
      </c>
      <c r="T247" s="216">
        <f t="shared" si="153"/>
        <v>5919533602</v>
      </c>
      <c r="U247" s="216">
        <f t="shared" si="153"/>
        <v>5592682158</v>
      </c>
      <c r="V247" s="135"/>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row>
    <row r="248" spans="1:45" ht="15.75" thickTop="1" x14ac:dyDescent="0.25">
      <c r="N248" s="226"/>
      <c r="W248" s="217">
        <f>SUM(W52:W247)</f>
        <v>44592327330</v>
      </c>
    </row>
    <row r="250" spans="1:45" x14ac:dyDescent="0.25">
      <c r="B250" s="227">
        <f>+'Anexo 5.1 INGRESOS'!O7</f>
        <v>23970000000</v>
      </c>
      <c r="F250" s="227">
        <f>+'Anexo 5.1 INGRESOS'!O512</f>
        <v>3064751000</v>
      </c>
      <c r="J250" s="131">
        <v>0</v>
      </c>
      <c r="N250" s="217">
        <f>+'Anexo 5.1 INGRESOS'!O526</f>
        <v>28540926652.25</v>
      </c>
      <c r="R250" s="217">
        <f>+'Anexo 5.1 INGRESOS'!O6</f>
        <v>55575677652.25</v>
      </c>
    </row>
  </sheetData>
  <mergeCells count="6">
    <mergeCell ref="R2:U2"/>
    <mergeCell ref="A2:A3"/>
    <mergeCell ref="B2:E2"/>
    <mergeCell ref="F2:I2"/>
    <mergeCell ref="J2:M2"/>
    <mergeCell ref="N2:Q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213"/>
  <sheetViews>
    <sheetView topLeftCell="BS127" workbookViewId="0">
      <selection activeCell="CA137" sqref="CA137"/>
    </sheetView>
  </sheetViews>
  <sheetFormatPr baseColWidth="10" defaultRowHeight="15" x14ac:dyDescent="0.25"/>
  <cols>
    <col min="1" max="1" width="69.42578125" customWidth="1"/>
    <col min="2" max="2" width="31" customWidth="1"/>
    <col min="3" max="6" width="28.140625" customWidth="1"/>
    <col min="7" max="10" width="26.28515625" customWidth="1"/>
    <col min="11" max="14" width="28.28515625" customWidth="1"/>
    <col min="15" max="15" width="23.85546875" customWidth="1"/>
    <col min="16" max="17" width="30.5703125" customWidth="1"/>
    <col min="18" max="18" width="25.7109375" customWidth="1"/>
    <col min="19" max="22" width="29.28515625" customWidth="1"/>
    <col min="23" max="30" width="27.140625" customWidth="1"/>
    <col min="31" max="42" width="24.85546875" customWidth="1"/>
    <col min="43" max="46" width="23.42578125" customWidth="1"/>
    <col min="47" max="50" width="26.5703125" customWidth="1"/>
    <col min="51" max="54" width="24.28515625" customWidth="1"/>
    <col min="55" max="58" width="28.28515625" customWidth="1"/>
    <col min="59" max="62" width="24" customWidth="1"/>
    <col min="63" max="63" width="33" customWidth="1"/>
    <col min="64" max="66" width="24" customWidth="1"/>
    <col min="67" max="67" width="34" customWidth="1"/>
    <col min="68" max="68" width="28" customWidth="1"/>
    <col min="69" max="78" width="24" customWidth="1"/>
    <col min="79" max="79" width="27.7109375" customWidth="1"/>
    <col min="80" max="80" width="25.7109375" customWidth="1"/>
    <col min="81" max="81" width="25.28515625" customWidth="1"/>
    <col min="82" max="82" width="23.7109375" customWidth="1"/>
    <col min="83" max="85" width="26.42578125" customWidth="1"/>
    <col min="86" max="86" width="23.140625" customWidth="1"/>
    <col min="87" max="87" width="20" customWidth="1"/>
    <col min="88" max="88" width="8.85546875"/>
    <col min="89" max="89" width="57.5703125" customWidth="1"/>
    <col min="90" max="90" width="24.7109375" customWidth="1"/>
    <col min="91" max="91" width="29.5703125" customWidth="1"/>
    <col min="92" max="92" width="24.7109375" customWidth="1"/>
  </cols>
  <sheetData>
    <row r="1" spans="1:92" ht="66" x14ac:dyDescent="0.25">
      <c r="A1" s="228" t="s">
        <v>826</v>
      </c>
      <c r="B1" s="229" t="s">
        <v>827</v>
      </c>
      <c r="C1" s="230" t="s">
        <v>828</v>
      </c>
      <c r="D1" s="230" t="s">
        <v>829</v>
      </c>
      <c r="E1" s="230" t="s">
        <v>830</v>
      </c>
      <c r="F1" s="230" t="s">
        <v>831</v>
      </c>
      <c r="G1" s="231" t="s">
        <v>832</v>
      </c>
      <c r="H1" s="231" t="s">
        <v>833</v>
      </c>
      <c r="I1" s="231" t="s">
        <v>834</v>
      </c>
      <c r="J1" s="231" t="s">
        <v>835</v>
      </c>
      <c r="K1" s="232" t="s">
        <v>836</v>
      </c>
      <c r="L1" s="232" t="s">
        <v>837</v>
      </c>
      <c r="M1" s="232" t="s">
        <v>838</v>
      </c>
      <c r="N1" s="232" t="s">
        <v>839</v>
      </c>
      <c r="O1" s="233" t="s">
        <v>840</v>
      </c>
      <c r="P1" s="233" t="s">
        <v>841</v>
      </c>
      <c r="Q1" s="233" t="s">
        <v>842</v>
      </c>
      <c r="R1" s="233" t="s">
        <v>843</v>
      </c>
      <c r="S1" s="234" t="s">
        <v>844</v>
      </c>
      <c r="T1" s="234" t="s">
        <v>845</v>
      </c>
      <c r="U1" s="234" t="s">
        <v>846</v>
      </c>
      <c r="V1" s="234" t="s">
        <v>847</v>
      </c>
      <c r="W1" s="235" t="s">
        <v>848</v>
      </c>
      <c r="X1" s="235" t="s">
        <v>849</v>
      </c>
      <c r="Y1" s="235" t="s">
        <v>850</v>
      </c>
      <c r="Z1" s="235" t="s">
        <v>851</v>
      </c>
      <c r="AA1" s="236" t="s">
        <v>852</v>
      </c>
      <c r="AB1" s="236" t="s">
        <v>853</v>
      </c>
      <c r="AC1" s="236" t="s">
        <v>854</v>
      </c>
      <c r="AD1" s="236" t="s">
        <v>855</v>
      </c>
      <c r="AE1" s="237" t="s">
        <v>856</v>
      </c>
      <c r="AF1" s="237" t="s">
        <v>857</v>
      </c>
      <c r="AG1" s="237" t="s">
        <v>858</v>
      </c>
      <c r="AH1" s="237" t="s">
        <v>859</v>
      </c>
      <c r="AI1" s="238" t="s">
        <v>860</v>
      </c>
      <c r="AJ1" s="238" t="s">
        <v>861</v>
      </c>
      <c r="AK1" s="238" t="s">
        <v>862</v>
      </c>
      <c r="AL1" s="238" t="s">
        <v>863</v>
      </c>
      <c r="AM1" s="238" t="s">
        <v>864</v>
      </c>
      <c r="AN1" s="238" t="s">
        <v>865</v>
      </c>
      <c r="AO1" s="238" t="s">
        <v>866</v>
      </c>
      <c r="AP1" s="238" t="s">
        <v>867</v>
      </c>
      <c r="AQ1" s="238" t="s">
        <v>868</v>
      </c>
      <c r="AR1" s="238" t="s">
        <v>869</v>
      </c>
      <c r="AS1" s="238" t="s">
        <v>870</v>
      </c>
      <c r="AT1" s="238" t="s">
        <v>871</v>
      </c>
      <c r="AU1" s="238" t="s">
        <v>872</v>
      </c>
      <c r="AV1" s="238" t="s">
        <v>873</v>
      </c>
      <c r="AW1" s="238" t="s">
        <v>874</v>
      </c>
      <c r="AX1" s="238" t="s">
        <v>875</v>
      </c>
      <c r="AY1" s="238" t="s">
        <v>876</v>
      </c>
      <c r="AZ1" s="238" t="s">
        <v>877</v>
      </c>
      <c r="BA1" s="238" t="s">
        <v>878</v>
      </c>
      <c r="BB1" s="238" t="s">
        <v>879</v>
      </c>
      <c r="BC1" s="238" t="s">
        <v>880</v>
      </c>
      <c r="BD1" s="238" t="s">
        <v>881</v>
      </c>
      <c r="BE1" s="238" t="s">
        <v>882</v>
      </c>
      <c r="BF1" s="238" t="s">
        <v>883</v>
      </c>
      <c r="BG1" s="238" t="s">
        <v>884</v>
      </c>
      <c r="BH1" s="238" t="s">
        <v>885</v>
      </c>
      <c r="BI1" s="238" t="s">
        <v>886</v>
      </c>
      <c r="BJ1" s="238" t="s">
        <v>887</v>
      </c>
      <c r="BK1" s="230" t="s">
        <v>888</v>
      </c>
      <c r="BL1" s="230" t="s">
        <v>889</v>
      </c>
      <c r="BM1" s="230" t="s">
        <v>890</v>
      </c>
      <c r="BN1" s="230" t="s">
        <v>891</v>
      </c>
      <c r="BO1" s="239" t="s">
        <v>892</v>
      </c>
      <c r="BP1" s="239" t="s">
        <v>893</v>
      </c>
      <c r="BQ1" s="239" t="s">
        <v>894</v>
      </c>
      <c r="BR1" s="239" t="s">
        <v>895</v>
      </c>
      <c r="BS1" s="240" t="s">
        <v>896</v>
      </c>
      <c r="BT1" s="240" t="s">
        <v>897</v>
      </c>
      <c r="BU1" s="240" t="s">
        <v>898</v>
      </c>
      <c r="BV1" s="240" t="s">
        <v>899</v>
      </c>
      <c r="BW1" s="241" t="s">
        <v>900</v>
      </c>
      <c r="BX1" s="241" t="s">
        <v>901</v>
      </c>
      <c r="BY1" s="241" t="s">
        <v>902</v>
      </c>
      <c r="BZ1" s="241" t="s">
        <v>903</v>
      </c>
      <c r="CA1" s="242" t="s">
        <v>904</v>
      </c>
      <c r="CB1" s="242" t="s">
        <v>905</v>
      </c>
      <c r="CC1" s="242" t="s">
        <v>906</v>
      </c>
      <c r="CD1" s="242" t="s">
        <v>907</v>
      </c>
      <c r="CE1" s="243" t="s">
        <v>908</v>
      </c>
      <c r="CF1" s="243" t="s">
        <v>909</v>
      </c>
      <c r="CG1" s="243" t="s">
        <v>910</v>
      </c>
      <c r="CH1" s="243" t="s">
        <v>911</v>
      </c>
      <c r="CI1" s="316"/>
      <c r="CJ1" s="360"/>
      <c r="CK1" s="361" t="s">
        <v>1096</v>
      </c>
      <c r="CL1" s="242" t="s">
        <v>905</v>
      </c>
      <c r="CM1" s="242" t="s">
        <v>906</v>
      </c>
      <c r="CN1" s="242" t="s">
        <v>907</v>
      </c>
    </row>
    <row r="2" spans="1:92" ht="49.5" x14ac:dyDescent="0.25">
      <c r="A2" s="244" t="s">
        <v>912</v>
      </c>
      <c r="B2" s="245">
        <v>200000000</v>
      </c>
      <c r="C2" s="245">
        <v>100000000</v>
      </c>
      <c r="D2" s="245">
        <v>68235701</v>
      </c>
      <c r="E2" s="245">
        <v>3192793</v>
      </c>
      <c r="F2" s="245">
        <v>2964953</v>
      </c>
      <c r="G2" s="245">
        <f t="shared" ref="G2:BN2" si="0">SUM(G3:G9)</f>
        <v>0</v>
      </c>
      <c r="H2" s="245">
        <f t="shared" si="0"/>
        <v>0</v>
      </c>
      <c r="I2" s="245">
        <f t="shared" si="0"/>
        <v>0</v>
      </c>
      <c r="J2" s="245">
        <f t="shared" si="0"/>
        <v>0</v>
      </c>
      <c r="K2" s="245">
        <f t="shared" si="0"/>
        <v>0</v>
      </c>
      <c r="L2" s="245">
        <f t="shared" si="0"/>
        <v>0</v>
      </c>
      <c r="M2" s="245">
        <f t="shared" si="0"/>
        <v>0</v>
      </c>
      <c r="N2" s="245">
        <f t="shared" si="0"/>
        <v>0</v>
      </c>
      <c r="O2" s="245">
        <f t="shared" si="0"/>
        <v>0</v>
      </c>
      <c r="P2" s="245">
        <f t="shared" si="0"/>
        <v>0</v>
      </c>
      <c r="Q2" s="245">
        <f t="shared" si="0"/>
        <v>0</v>
      </c>
      <c r="R2" s="245">
        <f t="shared" si="0"/>
        <v>0</v>
      </c>
      <c r="S2" s="245">
        <f t="shared" si="0"/>
        <v>0</v>
      </c>
      <c r="T2" s="245">
        <f t="shared" si="0"/>
        <v>0</v>
      </c>
      <c r="U2" s="245">
        <f t="shared" si="0"/>
        <v>0</v>
      </c>
      <c r="V2" s="245">
        <f t="shared" si="0"/>
        <v>0</v>
      </c>
      <c r="W2" s="245">
        <f t="shared" si="0"/>
        <v>0</v>
      </c>
      <c r="X2" s="245">
        <f t="shared" si="0"/>
        <v>0</v>
      </c>
      <c r="Y2" s="245">
        <f t="shared" si="0"/>
        <v>0</v>
      </c>
      <c r="Z2" s="245">
        <f t="shared" si="0"/>
        <v>0</v>
      </c>
      <c r="AA2" s="245">
        <v>100000000</v>
      </c>
      <c r="AB2" s="245">
        <v>26866000</v>
      </c>
      <c r="AC2" s="245">
        <v>10746400</v>
      </c>
      <c r="AD2" s="245">
        <v>7918400</v>
      </c>
      <c r="AE2" s="245">
        <f t="shared" si="0"/>
        <v>0</v>
      </c>
      <c r="AF2" s="245">
        <f t="shared" si="0"/>
        <v>0</v>
      </c>
      <c r="AG2" s="245">
        <f t="shared" si="0"/>
        <v>0</v>
      </c>
      <c r="AH2" s="245">
        <f t="shared" si="0"/>
        <v>0</v>
      </c>
      <c r="AI2" s="245">
        <f t="shared" si="0"/>
        <v>0</v>
      </c>
      <c r="AJ2" s="245">
        <f t="shared" si="0"/>
        <v>0</v>
      </c>
      <c r="AK2" s="245">
        <f t="shared" si="0"/>
        <v>0</v>
      </c>
      <c r="AL2" s="245">
        <f t="shared" si="0"/>
        <v>0</v>
      </c>
      <c r="AM2" s="245">
        <f t="shared" si="0"/>
        <v>0</v>
      </c>
      <c r="AN2" s="245">
        <f t="shared" si="0"/>
        <v>0</v>
      </c>
      <c r="AO2" s="245">
        <f t="shared" si="0"/>
        <v>0</v>
      </c>
      <c r="AP2" s="245">
        <f t="shared" si="0"/>
        <v>0</v>
      </c>
      <c r="AQ2" s="245">
        <f t="shared" si="0"/>
        <v>0</v>
      </c>
      <c r="AR2" s="245">
        <f t="shared" si="0"/>
        <v>0</v>
      </c>
      <c r="AS2" s="245">
        <f t="shared" si="0"/>
        <v>0</v>
      </c>
      <c r="AT2" s="245">
        <f t="shared" si="0"/>
        <v>0</v>
      </c>
      <c r="AU2" s="245">
        <f t="shared" si="0"/>
        <v>0</v>
      </c>
      <c r="AV2" s="245">
        <f t="shared" si="0"/>
        <v>0</v>
      </c>
      <c r="AW2" s="245">
        <f t="shared" si="0"/>
        <v>0</v>
      </c>
      <c r="AX2" s="245">
        <f t="shared" si="0"/>
        <v>0</v>
      </c>
      <c r="AY2" s="245">
        <f t="shared" si="0"/>
        <v>0</v>
      </c>
      <c r="AZ2" s="245">
        <f t="shared" si="0"/>
        <v>0</v>
      </c>
      <c r="BA2" s="245">
        <f t="shared" si="0"/>
        <v>0</v>
      </c>
      <c r="BB2" s="245">
        <f t="shared" si="0"/>
        <v>0</v>
      </c>
      <c r="BC2" s="245">
        <f t="shared" si="0"/>
        <v>0</v>
      </c>
      <c r="BD2" s="245">
        <f t="shared" si="0"/>
        <v>0</v>
      </c>
      <c r="BE2" s="245">
        <f t="shared" si="0"/>
        <v>0</v>
      </c>
      <c r="BF2" s="245">
        <f t="shared" si="0"/>
        <v>0</v>
      </c>
      <c r="BG2" s="245">
        <f t="shared" si="0"/>
        <v>0</v>
      </c>
      <c r="BH2" s="245">
        <f t="shared" si="0"/>
        <v>0</v>
      </c>
      <c r="BI2" s="245">
        <f t="shared" si="0"/>
        <v>0</v>
      </c>
      <c r="BJ2" s="245">
        <f t="shared" si="0"/>
        <v>0</v>
      </c>
      <c r="BK2" s="245">
        <f t="shared" si="0"/>
        <v>0</v>
      </c>
      <c r="BL2" s="245">
        <f t="shared" si="0"/>
        <v>0</v>
      </c>
      <c r="BM2" s="245">
        <f t="shared" si="0"/>
        <v>0</v>
      </c>
      <c r="BN2" s="245">
        <f t="shared" si="0"/>
        <v>0</v>
      </c>
      <c r="BO2" s="245">
        <f t="shared" ref="BO2:CD2" si="1">SUM(BO3:BO9)</f>
        <v>0</v>
      </c>
      <c r="BP2" s="245">
        <f t="shared" si="1"/>
        <v>0</v>
      </c>
      <c r="BQ2" s="245">
        <f t="shared" si="1"/>
        <v>0</v>
      </c>
      <c r="BR2" s="245">
        <f t="shared" si="1"/>
        <v>0</v>
      </c>
      <c r="BS2" s="245">
        <v>1709455689</v>
      </c>
      <c r="BT2" s="245">
        <f t="shared" si="1"/>
        <v>0</v>
      </c>
      <c r="BU2" s="245">
        <f t="shared" si="1"/>
        <v>0</v>
      </c>
      <c r="BV2" s="245">
        <f t="shared" si="1"/>
        <v>0</v>
      </c>
      <c r="BW2" s="245">
        <f t="shared" si="1"/>
        <v>0</v>
      </c>
      <c r="BX2" s="245">
        <f t="shared" si="1"/>
        <v>0</v>
      </c>
      <c r="BY2" s="245">
        <f t="shared" si="1"/>
        <v>0</v>
      </c>
      <c r="BZ2" s="245">
        <f t="shared" si="1"/>
        <v>0</v>
      </c>
      <c r="CA2" s="246">
        <f>SUM(CA3:CA9)</f>
        <v>100000000</v>
      </c>
      <c r="CB2" s="246">
        <f t="shared" si="1"/>
        <v>68235701</v>
      </c>
      <c r="CC2" s="246">
        <f t="shared" si="1"/>
        <v>3192793</v>
      </c>
      <c r="CD2" s="246">
        <f t="shared" si="1"/>
        <v>2964953</v>
      </c>
      <c r="CE2" s="247">
        <f>+CA2-B2</f>
        <v>-100000000</v>
      </c>
      <c r="CF2" s="247">
        <f>+CB2-CL2</f>
        <v>68235701</v>
      </c>
      <c r="CG2" s="247">
        <f>+CC2-CM2</f>
        <v>3192793</v>
      </c>
      <c r="CH2" s="247">
        <f>+CD2-CN2</f>
        <v>2964953</v>
      </c>
      <c r="CI2" s="362"/>
      <c r="CJ2" s="363"/>
      <c r="CK2" s="364"/>
      <c r="CL2" s="365">
        <f>+'[5]Anexo 5.2.A'!Z50</f>
        <v>0</v>
      </c>
      <c r="CM2" s="365">
        <f>+'[5]Anexo 5.2.A'!AA50</f>
        <v>0</v>
      </c>
      <c r="CN2" s="365">
        <f>+'[5]Anexo 5.2.A'!AB50</f>
        <v>0</v>
      </c>
    </row>
    <row r="3" spans="1:92" ht="49.5" x14ac:dyDescent="0.3">
      <c r="A3" s="248" t="s">
        <v>913</v>
      </c>
      <c r="B3" s="249">
        <v>0</v>
      </c>
      <c r="C3" s="250">
        <f t="shared" ref="C3:F9" si="2">C$2*(B3/B$2)</f>
        <v>0</v>
      </c>
      <c r="D3" s="250">
        <f t="shared" si="2"/>
        <v>0</v>
      </c>
      <c r="E3" s="250">
        <f t="shared" si="2"/>
        <v>0</v>
      </c>
      <c r="F3" s="250">
        <f t="shared" si="2"/>
        <v>0</v>
      </c>
      <c r="G3" s="251"/>
      <c r="H3" s="251"/>
      <c r="I3" s="251"/>
      <c r="J3" s="251"/>
      <c r="K3" s="251"/>
      <c r="L3" s="251"/>
      <c r="M3" s="251"/>
      <c r="N3" s="251"/>
      <c r="O3" s="251"/>
      <c r="P3" s="251"/>
      <c r="Q3" s="251"/>
      <c r="R3" s="251"/>
      <c r="S3" s="251"/>
      <c r="T3" s="251"/>
      <c r="U3" s="251"/>
      <c r="V3" s="251"/>
      <c r="W3" s="252"/>
      <c r="X3" s="252"/>
      <c r="Y3" s="252"/>
      <c r="Z3" s="252"/>
      <c r="AA3" s="252">
        <v>0</v>
      </c>
      <c r="AB3" s="253">
        <v>0</v>
      </c>
      <c r="AC3" s="253">
        <v>0</v>
      </c>
      <c r="AD3" s="253">
        <v>0</v>
      </c>
      <c r="AE3" s="251"/>
      <c r="AF3" s="251"/>
      <c r="AG3" s="251"/>
      <c r="AH3" s="251"/>
      <c r="AI3" s="251"/>
      <c r="AJ3" s="251"/>
      <c r="AK3" s="251"/>
      <c r="AL3" s="251"/>
      <c r="AM3" s="254"/>
      <c r="AN3" s="254"/>
      <c r="AO3" s="254"/>
      <c r="AP3" s="254"/>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5">
        <f>+C3+G3+K3+O3+S3+W3+AA3+AE3+AI3+AM3+AQ3+AU3+AY3+BC3+BG3+BK3+BO3+BS3+BW3</f>
        <v>0</v>
      </c>
      <c r="CB3" s="255">
        <f t="shared" ref="CB3:CD14" si="3">+D3+H3+L3+P3+T3+X3+AB3+AF3+AJ3+AN3+AR3+AV3+AZ3+BD3+BH3+BL3+BP3+BT3+BX3</f>
        <v>0</v>
      </c>
      <c r="CC3" s="255">
        <f t="shared" si="3"/>
        <v>0</v>
      </c>
      <c r="CD3" s="255">
        <f t="shared" si="3"/>
        <v>0</v>
      </c>
      <c r="CE3" s="256">
        <f t="shared" ref="CE3:CE66" si="4">+CA3-B3</f>
        <v>0</v>
      </c>
      <c r="CF3" s="257">
        <f t="shared" ref="CF3:CH66" si="5">+CB3-CL3</f>
        <v>-2448265.0285714287</v>
      </c>
      <c r="CG3" s="257">
        <f t="shared" si="5"/>
        <v>-733979.3142857143</v>
      </c>
      <c r="CH3" s="258">
        <f t="shared" si="5"/>
        <v>0</v>
      </c>
      <c r="CI3" s="366"/>
      <c r="CJ3" s="360"/>
      <c r="CK3" s="367" t="s">
        <v>913</v>
      </c>
      <c r="CL3" s="368">
        <v>2448265.0285714287</v>
      </c>
      <c r="CM3" s="368">
        <v>733979.3142857143</v>
      </c>
      <c r="CN3" s="316"/>
    </row>
    <row r="4" spans="1:92" ht="66" x14ac:dyDescent="0.3">
      <c r="A4" s="248" t="s">
        <v>914</v>
      </c>
      <c r="B4" s="249">
        <v>0</v>
      </c>
      <c r="C4" s="250">
        <f t="shared" si="2"/>
        <v>0</v>
      </c>
      <c r="D4" s="250">
        <f t="shared" si="2"/>
        <v>0</v>
      </c>
      <c r="E4" s="250">
        <f t="shared" si="2"/>
        <v>0</v>
      </c>
      <c r="F4" s="250">
        <f t="shared" si="2"/>
        <v>0</v>
      </c>
      <c r="G4" s="259"/>
      <c r="H4" s="259"/>
      <c r="I4" s="259"/>
      <c r="J4" s="259"/>
      <c r="K4" s="259"/>
      <c r="L4" s="259"/>
      <c r="M4" s="259"/>
      <c r="N4" s="259"/>
      <c r="O4" s="259"/>
      <c r="P4" s="259"/>
      <c r="Q4" s="259"/>
      <c r="R4" s="259"/>
      <c r="S4" s="259"/>
      <c r="T4" s="259"/>
      <c r="U4" s="259"/>
      <c r="V4" s="259"/>
      <c r="W4" s="259"/>
      <c r="X4" s="259"/>
      <c r="Y4" s="259"/>
      <c r="Z4" s="259"/>
      <c r="AA4" s="252">
        <v>0</v>
      </c>
      <c r="AB4" s="253">
        <v>0</v>
      </c>
      <c r="AC4" s="253">
        <v>0</v>
      </c>
      <c r="AD4" s="253">
        <v>0</v>
      </c>
      <c r="AE4" s="259"/>
      <c r="AF4" s="259"/>
      <c r="AG4" s="259"/>
      <c r="AH4" s="259"/>
      <c r="AI4" s="259"/>
      <c r="AJ4" s="259"/>
      <c r="AK4" s="259"/>
      <c r="AL4" s="259"/>
      <c r="AM4" s="254"/>
      <c r="AN4" s="254"/>
      <c r="AO4" s="254"/>
      <c r="AP4" s="254"/>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c r="BT4" s="259"/>
      <c r="BU4" s="259"/>
      <c r="BV4" s="259"/>
      <c r="BW4" s="259"/>
      <c r="BX4" s="259"/>
      <c r="BY4" s="259"/>
      <c r="BZ4" s="259"/>
      <c r="CA4" s="255">
        <f t="shared" ref="CA4:CD78" si="6">+C4+G4+K4+O4+S4+W4+AA4+AE4+AI4+AM4+AQ4+AU4+AY4+BC4+BG4+BK4+BO4+BS4+BW4</f>
        <v>0</v>
      </c>
      <c r="CB4" s="255">
        <f t="shared" si="3"/>
        <v>0</v>
      </c>
      <c r="CC4" s="255">
        <f t="shared" si="3"/>
        <v>0</v>
      </c>
      <c r="CD4" s="255">
        <f t="shared" si="3"/>
        <v>0</v>
      </c>
      <c r="CE4" s="256">
        <f t="shared" si="4"/>
        <v>0</v>
      </c>
      <c r="CF4" s="257">
        <f t="shared" si="5"/>
        <v>-73447950.857142851</v>
      </c>
      <c r="CG4" s="257">
        <f t="shared" si="5"/>
        <v>-22019379.428571429</v>
      </c>
      <c r="CH4" s="258">
        <f t="shared" si="5"/>
        <v>0</v>
      </c>
      <c r="CI4" s="369"/>
      <c r="CJ4" s="290"/>
      <c r="CK4" s="367" t="s">
        <v>914</v>
      </c>
      <c r="CL4" s="368">
        <v>73447950.857142851</v>
      </c>
      <c r="CM4" s="368">
        <v>22019379.428571429</v>
      </c>
      <c r="CN4" s="290"/>
    </row>
    <row r="5" spans="1:92" ht="66" x14ac:dyDescent="0.3">
      <c r="A5" s="248" t="s">
        <v>915</v>
      </c>
      <c r="B5" s="249">
        <v>0</v>
      </c>
      <c r="C5" s="250">
        <f t="shared" si="2"/>
        <v>0</v>
      </c>
      <c r="D5" s="250">
        <f t="shared" si="2"/>
        <v>0</v>
      </c>
      <c r="E5" s="250">
        <f t="shared" si="2"/>
        <v>0</v>
      </c>
      <c r="F5" s="250">
        <f t="shared" si="2"/>
        <v>0</v>
      </c>
      <c r="G5" s="259"/>
      <c r="H5" s="259"/>
      <c r="I5" s="259"/>
      <c r="J5" s="259"/>
      <c r="K5" s="259"/>
      <c r="L5" s="259"/>
      <c r="M5" s="259"/>
      <c r="N5" s="259"/>
      <c r="O5" s="259"/>
      <c r="P5" s="259"/>
      <c r="Q5" s="259"/>
      <c r="R5" s="259"/>
      <c r="S5" s="259"/>
      <c r="T5" s="259"/>
      <c r="U5" s="259"/>
      <c r="V5" s="259"/>
      <c r="W5" s="259"/>
      <c r="X5" s="259"/>
      <c r="Y5" s="259"/>
      <c r="Z5" s="259"/>
      <c r="AA5" s="252">
        <v>0</v>
      </c>
      <c r="AB5" s="253">
        <v>0</v>
      </c>
      <c r="AC5" s="253">
        <v>0</v>
      </c>
      <c r="AD5" s="253">
        <v>0</v>
      </c>
      <c r="AE5" s="259"/>
      <c r="AF5" s="259"/>
      <c r="AG5" s="259"/>
      <c r="AH5" s="259"/>
      <c r="AI5" s="259"/>
      <c r="AJ5" s="259"/>
      <c r="AK5" s="259"/>
      <c r="AL5" s="259"/>
      <c r="AM5" s="254"/>
      <c r="AN5" s="254"/>
      <c r="AO5" s="254"/>
      <c r="AP5" s="254"/>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c r="BT5" s="259"/>
      <c r="BU5" s="259"/>
      <c r="BV5" s="259"/>
      <c r="BW5" s="259"/>
      <c r="BX5" s="259"/>
      <c r="BY5" s="259"/>
      <c r="BZ5" s="259"/>
      <c r="CA5" s="255">
        <f t="shared" si="6"/>
        <v>0</v>
      </c>
      <c r="CB5" s="255">
        <f t="shared" si="3"/>
        <v>0</v>
      </c>
      <c r="CC5" s="255">
        <f t="shared" si="3"/>
        <v>0</v>
      </c>
      <c r="CD5" s="255">
        <f t="shared" si="3"/>
        <v>0</v>
      </c>
      <c r="CE5" s="256">
        <f t="shared" si="4"/>
        <v>0</v>
      </c>
      <c r="CF5" s="257">
        <f t="shared" si="5"/>
        <v>-73447950.857142851</v>
      </c>
      <c r="CG5" s="257">
        <f t="shared" si="5"/>
        <v>-22019379.428571429</v>
      </c>
      <c r="CH5" s="260">
        <f t="shared" si="5"/>
        <v>0</v>
      </c>
      <c r="CI5" s="290"/>
      <c r="CJ5" s="290"/>
      <c r="CK5" s="367" t="s">
        <v>1097</v>
      </c>
      <c r="CL5" s="368">
        <v>73447950.857142851</v>
      </c>
      <c r="CM5" s="368">
        <v>22019379.428571429</v>
      </c>
      <c r="CN5" s="290"/>
    </row>
    <row r="6" spans="1:92" ht="49.5" x14ac:dyDescent="0.3">
      <c r="A6" s="248" t="s">
        <v>916</v>
      </c>
      <c r="B6" s="261">
        <v>0</v>
      </c>
      <c r="C6" s="250">
        <f t="shared" si="2"/>
        <v>0</v>
      </c>
      <c r="D6" s="250">
        <f t="shared" si="2"/>
        <v>0</v>
      </c>
      <c r="E6" s="250">
        <f t="shared" si="2"/>
        <v>0</v>
      </c>
      <c r="F6" s="250">
        <f t="shared" si="2"/>
        <v>0</v>
      </c>
      <c r="G6" s="251"/>
      <c r="H6" s="251"/>
      <c r="I6" s="251"/>
      <c r="J6" s="251"/>
      <c r="K6" s="251"/>
      <c r="L6" s="251"/>
      <c r="M6" s="251"/>
      <c r="N6" s="251"/>
      <c r="O6" s="251"/>
      <c r="P6" s="251"/>
      <c r="Q6" s="251"/>
      <c r="R6" s="251"/>
      <c r="S6" s="251"/>
      <c r="T6" s="251"/>
      <c r="U6" s="251"/>
      <c r="V6" s="251"/>
      <c r="W6" s="252"/>
      <c r="X6" s="252"/>
      <c r="Y6" s="252"/>
      <c r="Z6" s="252"/>
      <c r="AA6" s="252">
        <v>0</v>
      </c>
      <c r="AB6" s="253">
        <v>0</v>
      </c>
      <c r="AC6" s="253">
        <v>0</v>
      </c>
      <c r="AD6" s="253">
        <v>0</v>
      </c>
      <c r="AE6" s="251"/>
      <c r="AF6" s="251"/>
      <c r="AG6" s="251"/>
      <c r="AH6" s="251"/>
      <c r="AI6" s="251"/>
      <c r="AJ6" s="251"/>
      <c r="AK6" s="251"/>
      <c r="AL6" s="251"/>
      <c r="AM6" s="254"/>
      <c r="AN6" s="254"/>
      <c r="AO6" s="254"/>
      <c r="AP6" s="254"/>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5">
        <f t="shared" si="6"/>
        <v>0</v>
      </c>
      <c r="CB6" s="255">
        <f t="shared" si="3"/>
        <v>0</v>
      </c>
      <c r="CC6" s="255">
        <f t="shared" si="3"/>
        <v>0</v>
      </c>
      <c r="CD6" s="255">
        <f t="shared" si="3"/>
        <v>0</v>
      </c>
      <c r="CE6" s="256">
        <f t="shared" si="4"/>
        <v>0</v>
      </c>
      <c r="CF6" s="257">
        <f t="shared" si="5"/>
        <v>0</v>
      </c>
      <c r="CG6" s="257">
        <f t="shared" si="5"/>
        <v>0</v>
      </c>
      <c r="CH6" s="262">
        <f t="shared" si="5"/>
        <v>0</v>
      </c>
      <c r="CI6" s="316"/>
      <c r="CJ6" s="360"/>
      <c r="CK6" s="367" t="s">
        <v>916</v>
      </c>
      <c r="CL6" s="368">
        <v>0</v>
      </c>
      <c r="CM6" s="368">
        <v>0</v>
      </c>
      <c r="CN6" s="316"/>
    </row>
    <row r="7" spans="1:92" ht="33" x14ac:dyDescent="0.3">
      <c r="A7" s="248" t="s">
        <v>917</v>
      </c>
      <c r="B7" s="263">
        <v>100000000</v>
      </c>
      <c r="C7" s="250">
        <f t="shared" si="2"/>
        <v>50000000</v>
      </c>
      <c r="D7" s="250">
        <f t="shared" si="2"/>
        <v>34117850.5</v>
      </c>
      <c r="E7" s="250">
        <f t="shared" si="2"/>
        <v>1596396.5</v>
      </c>
      <c r="F7" s="250">
        <f t="shared" si="2"/>
        <v>1482476.5</v>
      </c>
      <c r="G7" s="259"/>
      <c r="H7" s="259"/>
      <c r="I7" s="259"/>
      <c r="J7" s="259"/>
      <c r="K7" s="259"/>
      <c r="L7" s="259"/>
      <c r="M7" s="259"/>
      <c r="N7" s="259"/>
      <c r="O7" s="259"/>
      <c r="P7" s="259"/>
      <c r="Q7" s="259"/>
      <c r="R7" s="259"/>
      <c r="S7" s="259"/>
      <c r="T7" s="259"/>
      <c r="U7" s="259"/>
      <c r="V7" s="259"/>
      <c r="W7" s="259"/>
      <c r="X7" s="259"/>
      <c r="Y7" s="259"/>
      <c r="Z7" s="259"/>
      <c r="AA7" s="252">
        <v>0</v>
      </c>
      <c r="AB7" s="253">
        <v>0</v>
      </c>
      <c r="AC7" s="253">
        <v>0</v>
      </c>
      <c r="AD7" s="253">
        <v>0</v>
      </c>
      <c r="AE7" s="259"/>
      <c r="AF7" s="259"/>
      <c r="AG7" s="259"/>
      <c r="AH7" s="259"/>
      <c r="AI7" s="259"/>
      <c r="AJ7" s="259"/>
      <c r="AK7" s="259"/>
      <c r="AL7" s="259"/>
      <c r="AM7" s="254"/>
      <c r="AN7" s="254"/>
      <c r="AO7" s="254"/>
      <c r="AP7" s="254"/>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5">
        <f t="shared" si="6"/>
        <v>50000000</v>
      </c>
      <c r="CB7" s="255">
        <f t="shared" si="3"/>
        <v>34117850.5</v>
      </c>
      <c r="CC7" s="255">
        <f t="shared" si="3"/>
        <v>1596396.5</v>
      </c>
      <c r="CD7" s="255">
        <f t="shared" si="3"/>
        <v>1482476.5</v>
      </c>
      <c r="CE7" s="256">
        <f t="shared" si="4"/>
        <v>-50000000</v>
      </c>
      <c r="CF7" s="257">
        <f t="shared" si="5"/>
        <v>31367959.219908573</v>
      </c>
      <c r="CG7" s="257">
        <f t="shared" si="5"/>
        <v>771990.93419428577</v>
      </c>
      <c r="CH7" s="260">
        <f t="shared" si="5"/>
        <v>1482476.5</v>
      </c>
      <c r="CI7" s="290"/>
      <c r="CJ7" s="290"/>
      <c r="CK7" s="367" t="s">
        <v>917</v>
      </c>
      <c r="CL7" s="368">
        <v>2749891.2800914287</v>
      </c>
      <c r="CM7" s="368">
        <v>824405.56580571423</v>
      </c>
      <c r="CN7" s="290"/>
    </row>
    <row r="8" spans="1:92" ht="33" x14ac:dyDescent="0.3">
      <c r="A8" s="248" t="s">
        <v>918</v>
      </c>
      <c r="B8" s="249">
        <v>0</v>
      </c>
      <c r="C8" s="250">
        <f t="shared" si="2"/>
        <v>0</v>
      </c>
      <c r="D8" s="250">
        <f t="shared" si="2"/>
        <v>0</v>
      </c>
      <c r="E8" s="250">
        <f t="shared" si="2"/>
        <v>0</v>
      </c>
      <c r="F8" s="250">
        <f t="shared" si="2"/>
        <v>0</v>
      </c>
      <c r="G8" s="251"/>
      <c r="H8" s="251"/>
      <c r="I8" s="251"/>
      <c r="J8" s="251"/>
      <c r="K8" s="251"/>
      <c r="L8" s="251"/>
      <c r="M8" s="251"/>
      <c r="N8" s="251"/>
      <c r="O8" s="251"/>
      <c r="P8" s="251"/>
      <c r="Q8" s="251"/>
      <c r="R8" s="251"/>
      <c r="S8" s="251"/>
      <c r="T8" s="251"/>
      <c r="U8" s="251"/>
      <c r="V8" s="251"/>
      <c r="W8" s="252"/>
      <c r="X8" s="252"/>
      <c r="Y8" s="252"/>
      <c r="Z8" s="252"/>
      <c r="AA8" s="252">
        <v>0</v>
      </c>
      <c r="AB8" s="253">
        <v>0</v>
      </c>
      <c r="AC8" s="253">
        <v>0</v>
      </c>
      <c r="AD8" s="253">
        <v>0</v>
      </c>
      <c r="AE8" s="251"/>
      <c r="AF8" s="251"/>
      <c r="AG8" s="251"/>
      <c r="AH8" s="251"/>
      <c r="AI8" s="251"/>
      <c r="AJ8" s="251"/>
      <c r="AK8" s="251"/>
      <c r="AL8" s="251"/>
      <c r="AM8" s="254"/>
      <c r="AN8" s="254"/>
      <c r="AO8" s="254"/>
      <c r="AP8" s="254"/>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5">
        <f t="shared" si="6"/>
        <v>0</v>
      </c>
      <c r="CB8" s="255">
        <f t="shared" si="3"/>
        <v>0</v>
      </c>
      <c r="CC8" s="255">
        <f t="shared" si="3"/>
        <v>0</v>
      </c>
      <c r="CD8" s="255">
        <f t="shared" si="3"/>
        <v>0</v>
      </c>
      <c r="CE8" s="256">
        <f t="shared" si="4"/>
        <v>0</v>
      </c>
      <c r="CF8" s="257">
        <f t="shared" si="5"/>
        <v>-4054326.8873142861</v>
      </c>
      <c r="CG8" s="257">
        <f t="shared" si="5"/>
        <v>-1215469.7444571429</v>
      </c>
      <c r="CH8" s="262">
        <f t="shared" si="5"/>
        <v>0</v>
      </c>
      <c r="CI8" s="316"/>
      <c r="CJ8" s="360"/>
      <c r="CK8" s="367" t="s">
        <v>1098</v>
      </c>
      <c r="CL8" s="368">
        <v>4054326.8873142861</v>
      </c>
      <c r="CM8" s="368">
        <v>1215469.7444571429</v>
      </c>
      <c r="CN8" s="316"/>
    </row>
    <row r="9" spans="1:92" ht="33" x14ac:dyDescent="0.3">
      <c r="A9" s="248" t="s">
        <v>919</v>
      </c>
      <c r="B9" s="249">
        <v>100000000</v>
      </c>
      <c r="C9" s="250">
        <f t="shared" si="2"/>
        <v>50000000</v>
      </c>
      <c r="D9" s="250">
        <f t="shared" si="2"/>
        <v>34117850.5</v>
      </c>
      <c r="E9" s="250">
        <f t="shared" si="2"/>
        <v>1596396.5</v>
      </c>
      <c r="F9" s="250">
        <f t="shared" si="2"/>
        <v>1482476.5</v>
      </c>
      <c r="G9" s="251"/>
      <c r="H9" s="251"/>
      <c r="I9" s="251"/>
      <c r="J9" s="251"/>
      <c r="K9" s="251"/>
      <c r="L9" s="251"/>
      <c r="M9" s="251"/>
      <c r="N9" s="251"/>
      <c r="O9" s="251"/>
      <c r="P9" s="251"/>
      <c r="Q9" s="251"/>
      <c r="R9" s="251"/>
      <c r="S9" s="251"/>
      <c r="T9" s="251"/>
      <c r="U9" s="251"/>
      <c r="V9" s="251"/>
      <c r="W9" s="252"/>
      <c r="X9" s="252"/>
      <c r="Y9" s="252"/>
      <c r="Z9" s="252"/>
      <c r="AA9" s="252">
        <v>0</v>
      </c>
      <c r="AB9" s="253">
        <v>0</v>
      </c>
      <c r="AC9" s="253">
        <v>0</v>
      </c>
      <c r="AD9" s="253">
        <v>0</v>
      </c>
      <c r="AE9" s="251"/>
      <c r="AF9" s="251"/>
      <c r="AG9" s="251"/>
      <c r="AH9" s="251"/>
      <c r="AI9" s="251"/>
      <c r="AJ9" s="251"/>
      <c r="AK9" s="251"/>
      <c r="AL9" s="251"/>
      <c r="AM9" s="254"/>
      <c r="AN9" s="254"/>
      <c r="AO9" s="254"/>
      <c r="AP9" s="254"/>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5">
        <f t="shared" si="6"/>
        <v>50000000</v>
      </c>
      <c r="CB9" s="255">
        <f t="shared" si="3"/>
        <v>34117850.5</v>
      </c>
      <c r="CC9" s="255">
        <f t="shared" si="3"/>
        <v>1596396.5</v>
      </c>
      <c r="CD9" s="255">
        <f t="shared" si="3"/>
        <v>1482476.5</v>
      </c>
      <c r="CE9" s="256">
        <f t="shared" si="4"/>
        <v>-50000000</v>
      </c>
      <c r="CF9" s="257">
        <f t="shared" si="5"/>
        <v>18887683.410262857</v>
      </c>
      <c r="CG9" s="257">
        <f t="shared" si="5"/>
        <v>-2969542.0183085715</v>
      </c>
      <c r="CH9" s="262">
        <f t="shared" si="5"/>
        <v>1482476.5</v>
      </c>
      <c r="CI9" s="316"/>
      <c r="CJ9" s="360"/>
      <c r="CK9" s="367" t="s">
        <v>1099</v>
      </c>
      <c r="CL9" s="368">
        <v>15230167.089737143</v>
      </c>
      <c r="CM9" s="368">
        <v>4565938.5183085715</v>
      </c>
      <c r="CN9" s="316"/>
    </row>
    <row r="10" spans="1:92" ht="49.5" x14ac:dyDescent="0.25">
      <c r="A10" s="264" t="s">
        <v>770</v>
      </c>
      <c r="B10" s="265">
        <v>100000000</v>
      </c>
      <c r="C10" s="265">
        <v>100000000</v>
      </c>
      <c r="D10" s="265">
        <v>58241200</v>
      </c>
      <c r="E10" s="265">
        <v>10923200</v>
      </c>
      <c r="F10" s="265">
        <v>10923200</v>
      </c>
      <c r="G10" s="265">
        <f t="shared" ref="G10:BR10" si="7">SUM(G11:G14)</f>
        <v>0</v>
      </c>
      <c r="H10" s="265">
        <f t="shared" si="7"/>
        <v>0</v>
      </c>
      <c r="I10" s="265">
        <f t="shared" si="7"/>
        <v>0</v>
      </c>
      <c r="J10" s="265">
        <f t="shared" si="7"/>
        <v>0</v>
      </c>
      <c r="K10" s="265">
        <f t="shared" si="7"/>
        <v>0</v>
      </c>
      <c r="L10" s="265">
        <f t="shared" si="7"/>
        <v>0</v>
      </c>
      <c r="M10" s="265">
        <f t="shared" si="7"/>
        <v>0</v>
      </c>
      <c r="N10" s="265">
        <f t="shared" si="7"/>
        <v>0</v>
      </c>
      <c r="O10" s="265">
        <f t="shared" si="7"/>
        <v>0</v>
      </c>
      <c r="P10" s="265">
        <f t="shared" si="7"/>
        <v>0</v>
      </c>
      <c r="Q10" s="265">
        <f t="shared" si="7"/>
        <v>0</v>
      </c>
      <c r="R10" s="265">
        <f t="shared" si="7"/>
        <v>0</v>
      </c>
      <c r="S10" s="265">
        <f t="shared" si="7"/>
        <v>0</v>
      </c>
      <c r="T10" s="265">
        <f t="shared" si="7"/>
        <v>0</v>
      </c>
      <c r="U10" s="265">
        <f t="shared" si="7"/>
        <v>0</v>
      </c>
      <c r="V10" s="265">
        <f t="shared" si="7"/>
        <v>0</v>
      </c>
      <c r="W10" s="265">
        <f t="shared" si="7"/>
        <v>0</v>
      </c>
      <c r="X10" s="265">
        <f t="shared" si="7"/>
        <v>0</v>
      </c>
      <c r="Y10" s="265">
        <f t="shared" si="7"/>
        <v>0</v>
      </c>
      <c r="Z10" s="265">
        <f t="shared" si="7"/>
        <v>0</v>
      </c>
      <c r="AA10" s="265">
        <f t="shared" si="7"/>
        <v>0</v>
      </c>
      <c r="AB10" s="265">
        <f t="shared" si="7"/>
        <v>0</v>
      </c>
      <c r="AC10" s="265">
        <f t="shared" si="7"/>
        <v>0</v>
      </c>
      <c r="AD10" s="265">
        <f t="shared" si="7"/>
        <v>0</v>
      </c>
      <c r="AE10" s="265">
        <f t="shared" si="7"/>
        <v>0</v>
      </c>
      <c r="AF10" s="265">
        <f t="shared" si="7"/>
        <v>0</v>
      </c>
      <c r="AG10" s="265">
        <f t="shared" si="7"/>
        <v>0</v>
      </c>
      <c r="AH10" s="265">
        <f t="shared" si="7"/>
        <v>0</v>
      </c>
      <c r="AI10" s="265">
        <f t="shared" si="7"/>
        <v>0</v>
      </c>
      <c r="AJ10" s="265">
        <f t="shared" si="7"/>
        <v>0</v>
      </c>
      <c r="AK10" s="265">
        <f t="shared" si="7"/>
        <v>0</v>
      </c>
      <c r="AL10" s="265">
        <f t="shared" si="7"/>
        <v>0</v>
      </c>
      <c r="AM10" s="265">
        <f t="shared" si="7"/>
        <v>0</v>
      </c>
      <c r="AN10" s="265">
        <f t="shared" si="7"/>
        <v>0</v>
      </c>
      <c r="AO10" s="265">
        <f t="shared" si="7"/>
        <v>0</v>
      </c>
      <c r="AP10" s="265">
        <f t="shared" si="7"/>
        <v>0</v>
      </c>
      <c r="AQ10" s="265">
        <f t="shared" si="7"/>
        <v>0</v>
      </c>
      <c r="AR10" s="265">
        <f t="shared" si="7"/>
        <v>0</v>
      </c>
      <c r="AS10" s="265">
        <f t="shared" si="7"/>
        <v>0</v>
      </c>
      <c r="AT10" s="265">
        <f t="shared" si="7"/>
        <v>0</v>
      </c>
      <c r="AU10" s="265">
        <f t="shared" si="7"/>
        <v>0</v>
      </c>
      <c r="AV10" s="265">
        <f t="shared" si="7"/>
        <v>0</v>
      </c>
      <c r="AW10" s="265">
        <f t="shared" si="7"/>
        <v>0</v>
      </c>
      <c r="AX10" s="265">
        <f t="shared" si="7"/>
        <v>0</v>
      </c>
      <c r="AY10" s="265">
        <f t="shared" si="7"/>
        <v>0</v>
      </c>
      <c r="AZ10" s="265">
        <f t="shared" si="7"/>
        <v>0</v>
      </c>
      <c r="BA10" s="265">
        <f t="shared" si="7"/>
        <v>0</v>
      </c>
      <c r="BB10" s="265">
        <f t="shared" si="7"/>
        <v>0</v>
      </c>
      <c r="BC10" s="265">
        <f t="shared" si="7"/>
        <v>0</v>
      </c>
      <c r="BD10" s="265">
        <f t="shared" si="7"/>
        <v>0</v>
      </c>
      <c r="BE10" s="265">
        <f t="shared" si="7"/>
        <v>0</v>
      </c>
      <c r="BF10" s="265">
        <f t="shared" si="7"/>
        <v>0</v>
      </c>
      <c r="BG10" s="265">
        <f t="shared" si="7"/>
        <v>0</v>
      </c>
      <c r="BH10" s="265">
        <f t="shared" si="7"/>
        <v>0</v>
      </c>
      <c r="BI10" s="265">
        <f t="shared" si="7"/>
        <v>0</v>
      </c>
      <c r="BJ10" s="265">
        <f t="shared" si="7"/>
        <v>0</v>
      </c>
      <c r="BK10" s="265">
        <f t="shared" si="7"/>
        <v>0</v>
      </c>
      <c r="BL10" s="265">
        <f t="shared" si="7"/>
        <v>0</v>
      </c>
      <c r="BM10" s="265">
        <f t="shared" si="7"/>
        <v>0</v>
      </c>
      <c r="BN10" s="265">
        <f t="shared" si="7"/>
        <v>0</v>
      </c>
      <c r="BO10" s="265">
        <f t="shared" si="7"/>
        <v>0</v>
      </c>
      <c r="BP10" s="265">
        <f t="shared" si="7"/>
        <v>0</v>
      </c>
      <c r="BQ10" s="265">
        <f t="shared" si="7"/>
        <v>0</v>
      </c>
      <c r="BR10" s="265">
        <f t="shared" si="7"/>
        <v>0</v>
      </c>
      <c r="BS10" s="265">
        <f t="shared" ref="BS10:CD10" si="8">SUM(BS11:BS14)</f>
        <v>0</v>
      </c>
      <c r="BT10" s="265">
        <f t="shared" si="8"/>
        <v>0</v>
      </c>
      <c r="BU10" s="265">
        <f t="shared" si="8"/>
        <v>0</v>
      </c>
      <c r="BV10" s="265">
        <f t="shared" si="8"/>
        <v>0</v>
      </c>
      <c r="BW10" s="265">
        <f t="shared" si="8"/>
        <v>0</v>
      </c>
      <c r="BX10" s="265">
        <f t="shared" si="8"/>
        <v>0</v>
      </c>
      <c r="BY10" s="265">
        <f t="shared" si="8"/>
        <v>0</v>
      </c>
      <c r="BZ10" s="265">
        <f t="shared" si="8"/>
        <v>0</v>
      </c>
      <c r="CA10" s="266">
        <f t="shared" si="8"/>
        <v>100000000</v>
      </c>
      <c r="CB10" s="266">
        <f t="shared" si="8"/>
        <v>58241200</v>
      </c>
      <c r="CC10" s="266">
        <f t="shared" si="8"/>
        <v>10923200</v>
      </c>
      <c r="CD10" s="266">
        <f t="shared" si="8"/>
        <v>10923200</v>
      </c>
      <c r="CE10" s="267">
        <f t="shared" si="4"/>
        <v>0</v>
      </c>
      <c r="CF10" s="268">
        <f t="shared" si="5"/>
        <v>58241200</v>
      </c>
      <c r="CG10" s="268">
        <f t="shared" si="5"/>
        <v>10923200</v>
      </c>
      <c r="CH10" s="269">
        <f t="shared" si="5"/>
        <v>10923200</v>
      </c>
      <c r="CI10" s="362"/>
      <c r="CJ10" s="363"/>
      <c r="CK10" s="370"/>
      <c r="CL10" s="371">
        <f>+'[5]Anexo 5.2.A'!Z54</f>
        <v>0</v>
      </c>
      <c r="CM10" s="371">
        <f>+'[5]Anexo 5.2.A'!AA54</f>
        <v>0</v>
      </c>
      <c r="CN10" s="371">
        <f>+'[5]Anexo 5.2.A'!AB54</f>
        <v>0</v>
      </c>
    </row>
    <row r="11" spans="1:92" ht="33" x14ac:dyDescent="0.25">
      <c r="A11" s="270" t="s">
        <v>920</v>
      </c>
      <c r="B11" s="271">
        <v>50000000</v>
      </c>
      <c r="C11" s="272">
        <f>C$10*(B11/B$10)</f>
        <v>50000000</v>
      </c>
      <c r="D11" s="272">
        <f t="shared" ref="D11:F11" si="9">D$10*(C11/C$10)</f>
        <v>29120600</v>
      </c>
      <c r="E11" s="272">
        <f t="shared" si="9"/>
        <v>5461600</v>
      </c>
      <c r="F11" s="272">
        <f t="shared" si="9"/>
        <v>5461600</v>
      </c>
      <c r="G11" s="251"/>
      <c r="H11" s="251"/>
      <c r="I11" s="251"/>
      <c r="J11" s="251"/>
      <c r="K11" s="251"/>
      <c r="L11" s="251"/>
      <c r="M11" s="251"/>
      <c r="N11" s="251"/>
      <c r="O11" s="251"/>
      <c r="P11" s="251"/>
      <c r="Q11" s="251"/>
      <c r="R11" s="251"/>
      <c r="S11" s="251"/>
      <c r="T11" s="251"/>
      <c r="U11" s="251"/>
      <c r="V11" s="251"/>
      <c r="W11" s="252"/>
      <c r="X11" s="252"/>
      <c r="Y11" s="252"/>
      <c r="Z11" s="252"/>
      <c r="AA11" s="252"/>
      <c r="AB11" s="252"/>
      <c r="AC11" s="252"/>
      <c r="AD11" s="252"/>
      <c r="AE11" s="251"/>
      <c r="AF11" s="251"/>
      <c r="AG11" s="251"/>
      <c r="AH11" s="251"/>
      <c r="AI11" s="251"/>
      <c r="AJ11" s="251"/>
      <c r="AK11" s="251"/>
      <c r="AL11" s="251"/>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4"/>
      <c r="BK11" s="254"/>
      <c r="BL11" s="254"/>
      <c r="BM11" s="254"/>
      <c r="BN11" s="254"/>
      <c r="BO11" s="254"/>
      <c r="BP11" s="254"/>
      <c r="BQ11" s="254"/>
      <c r="BR11" s="254"/>
      <c r="BS11" s="254"/>
      <c r="BT11" s="254"/>
      <c r="BU11" s="254"/>
      <c r="BV11" s="254"/>
      <c r="BW11" s="254"/>
      <c r="BX11" s="254"/>
      <c r="BY11" s="254"/>
      <c r="BZ11" s="254"/>
      <c r="CA11" s="255">
        <f t="shared" si="6"/>
        <v>50000000</v>
      </c>
      <c r="CB11" s="255">
        <f t="shared" si="3"/>
        <v>29120600</v>
      </c>
      <c r="CC11" s="255">
        <f t="shared" si="3"/>
        <v>5461600</v>
      </c>
      <c r="CD11" s="255">
        <f t="shared" si="3"/>
        <v>5461600</v>
      </c>
      <c r="CE11" s="256">
        <f t="shared" si="4"/>
        <v>0</v>
      </c>
      <c r="CF11" s="257">
        <f t="shared" si="5"/>
        <v>29120600</v>
      </c>
      <c r="CG11" s="257">
        <f t="shared" si="5"/>
        <v>5461600</v>
      </c>
      <c r="CH11" s="262">
        <f t="shared" si="5"/>
        <v>5461600</v>
      </c>
      <c r="CI11" s="366"/>
      <c r="CJ11" s="360"/>
      <c r="CK11" s="367" t="s">
        <v>920</v>
      </c>
      <c r="CL11" s="368"/>
      <c r="CM11" s="368"/>
      <c r="CN11" s="316"/>
    </row>
    <row r="12" spans="1:92" ht="33" x14ac:dyDescent="0.25">
      <c r="A12" s="273" t="s">
        <v>920</v>
      </c>
      <c r="B12" s="271">
        <v>50000000</v>
      </c>
      <c r="C12" s="272">
        <f t="shared" ref="C12:F14" si="10">C$10*(B12/B$10)</f>
        <v>50000000</v>
      </c>
      <c r="D12" s="272">
        <f t="shared" si="10"/>
        <v>29120600</v>
      </c>
      <c r="E12" s="272">
        <f t="shared" si="10"/>
        <v>5461600</v>
      </c>
      <c r="F12" s="272">
        <f t="shared" si="10"/>
        <v>5461600</v>
      </c>
      <c r="G12" s="251"/>
      <c r="H12" s="251"/>
      <c r="I12" s="251"/>
      <c r="J12" s="251"/>
      <c r="K12" s="251"/>
      <c r="L12" s="251"/>
      <c r="M12" s="251"/>
      <c r="N12" s="251"/>
      <c r="O12" s="251"/>
      <c r="P12" s="251"/>
      <c r="Q12" s="251"/>
      <c r="R12" s="251"/>
      <c r="S12" s="251"/>
      <c r="T12" s="251"/>
      <c r="U12" s="251"/>
      <c r="V12" s="251"/>
      <c r="W12" s="252"/>
      <c r="X12" s="252"/>
      <c r="Y12" s="252"/>
      <c r="Z12" s="252"/>
      <c r="AA12" s="252"/>
      <c r="AB12" s="252"/>
      <c r="AC12" s="252"/>
      <c r="AD12" s="252"/>
      <c r="AE12" s="251"/>
      <c r="AF12" s="251"/>
      <c r="AG12" s="251"/>
      <c r="AH12" s="251"/>
      <c r="AI12" s="251"/>
      <c r="AJ12" s="251"/>
      <c r="AK12" s="251"/>
      <c r="AL12" s="251"/>
      <c r="AM12" s="254"/>
      <c r="AN12" s="254"/>
      <c r="AO12" s="254"/>
      <c r="AP12" s="254"/>
      <c r="AQ12" s="254"/>
      <c r="AR12" s="254"/>
      <c r="AS12" s="254"/>
      <c r="AT12" s="254"/>
      <c r="AU12" s="254"/>
      <c r="AV12" s="254"/>
      <c r="AW12" s="254"/>
      <c r="AX12" s="254"/>
      <c r="AY12" s="254"/>
      <c r="AZ12" s="254"/>
      <c r="BA12" s="254"/>
      <c r="BB12" s="254"/>
      <c r="BC12" s="254"/>
      <c r="BD12" s="254"/>
      <c r="BE12" s="254"/>
      <c r="BF12" s="254"/>
      <c r="BG12" s="254"/>
      <c r="BH12" s="254"/>
      <c r="BI12" s="254"/>
      <c r="BJ12" s="254"/>
      <c r="BK12" s="254"/>
      <c r="BL12" s="254"/>
      <c r="BM12" s="254"/>
      <c r="BN12" s="254"/>
      <c r="BO12" s="254"/>
      <c r="BP12" s="254"/>
      <c r="BQ12" s="254"/>
      <c r="BR12" s="254"/>
      <c r="BS12" s="254"/>
      <c r="BT12" s="254"/>
      <c r="BU12" s="254"/>
      <c r="BV12" s="254"/>
      <c r="BW12" s="254"/>
      <c r="BX12" s="254"/>
      <c r="BY12" s="254"/>
      <c r="BZ12" s="254"/>
      <c r="CA12" s="255">
        <f t="shared" si="6"/>
        <v>50000000</v>
      </c>
      <c r="CB12" s="255">
        <f t="shared" si="3"/>
        <v>29120600</v>
      </c>
      <c r="CC12" s="255">
        <f t="shared" si="3"/>
        <v>5461600</v>
      </c>
      <c r="CD12" s="255">
        <f t="shared" si="3"/>
        <v>5461600</v>
      </c>
      <c r="CE12" s="256">
        <f t="shared" si="4"/>
        <v>0</v>
      </c>
      <c r="CF12" s="257">
        <f t="shared" si="5"/>
        <v>-35308676.5</v>
      </c>
      <c r="CG12" s="257">
        <f t="shared" si="5"/>
        <v>-58967676.500000007</v>
      </c>
      <c r="CH12" s="262">
        <f t="shared" si="5"/>
        <v>5461600</v>
      </c>
      <c r="CI12" s="316"/>
      <c r="CJ12" s="360"/>
      <c r="CK12" s="367" t="s">
        <v>920</v>
      </c>
      <c r="CL12" s="368">
        <v>64429276.5</v>
      </c>
      <c r="CM12" s="368">
        <v>64429276.500000007</v>
      </c>
      <c r="CN12" s="316"/>
    </row>
    <row r="13" spans="1:92" ht="33" x14ac:dyDescent="0.25">
      <c r="A13" s="270" t="s">
        <v>921</v>
      </c>
      <c r="B13" s="271">
        <v>0</v>
      </c>
      <c r="C13" s="272">
        <f t="shared" si="10"/>
        <v>0</v>
      </c>
      <c r="D13" s="272">
        <f t="shared" si="10"/>
        <v>0</v>
      </c>
      <c r="E13" s="272">
        <f t="shared" si="10"/>
        <v>0</v>
      </c>
      <c r="F13" s="272">
        <f t="shared" si="10"/>
        <v>0</v>
      </c>
      <c r="G13" s="251"/>
      <c r="H13" s="251"/>
      <c r="I13" s="251"/>
      <c r="J13" s="251"/>
      <c r="K13" s="251"/>
      <c r="L13" s="251"/>
      <c r="M13" s="251"/>
      <c r="N13" s="251"/>
      <c r="O13" s="251"/>
      <c r="P13" s="251"/>
      <c r="Q13" s="251"/>
      <c r="R13" s="251"/>
      <c r="S13" s="274"/>
      <c r="T13" s="274"/>
      <c r="U13" s="274"/>
      <c r="V13" s="274"/>
      <c r="W13" s="275"/>
      <c r="X13" s="275"/>
      <c r="Y13" s="275"/>
      <c r="Z13" s="275"/>
      <c r="AA13" s="275"/>
      <c r="AB13" s="275"/>
      <c r="AC13" s="275"/>
      <c r="AD13" s="275"/>
      <c r="AE13" s="251"/>
      <c r="AF13" s="251"/>
      <c r="AG13" s="251"/>
      <c r="AH13" s="251"/>
      <c r="AI13" s="251"/>
      <c r="AJ13" s="251"/>
      <c r="AK13" s="251"/>
      <c r="AL13" s="251"/>
      <c r="AM13" s="254"/>
      <c r="AN13" s="254"/>
      <c r="AO13" s="254"/>
      <c r="AP13" s="254"/>
      <c r="AQ13" s="254"/>
      <c r="AR13" s="254"/>
      <c r="AS13" s="254"/>
      <c r="AT13" s="254"/>
      <c r="AU13" s="254"/>
      <c r="AV13" s="254"/>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4"/>
      <c r="BZ13" s="254"/>
      <c r="CA13" s="255">
        <f t="shared" si="6"/>
        <v>0</v>
      </c>
      <c r="CB13" s="255">
        <f t="shared" si="3"/>
        <v>0</v>
      </c>
      <c r="CC13" s="255">
        <f t="shared" si="3"/>
        <v>0</v>
      </c>
      <c r="CD13" s="255">
        <f t="shared" si="3"/>
        <v>0</v>
      </c>
      <c r="CE13" s="256">
        <f t="shared" si="4"/>
        <v>0</v>
      </c>
      <c r="CF13" s="257">
        <f t="shared" si="5"/>
        <v>-31021503.5</v>
      </c>
      <c r="CG13" s="257">
        <f t="shared" si="5"/>
        <v>-31021503.5</v>
      </c>
      <c r="CH13" s="262">
        <f t="shared" si="5"/>
        <v>0</v>
      </c>
      <c r="CI13" s="316"/>
      <c r="CJ13" s="360"/>
      <c r="CK13" s="367" t="s">
        <v>921</v>
      </c>
      <c r="CL13" s="368">
        <v>31021503.5</v>
      </c>
      <c r="CM13" s="368">
        <v>31021503.5</v>
      </c>
      <c r="CN13" s="316"/>
    </row>
    <row r="14" spans="1:92" ht="49.5" x14ac:dyDescent="0.25">
      <c r="A14" s="270" t="s">
        <v>922</v>
      </c>
      <c r="B14" s="276">
        <v>0</v>
      </c>
      <c r="C14" s="272">
        <f>C$10*(B14/B$10)</f>
        <v>0</v>
      </c>
      <c r="D14" s="272">
        <f t="shared" si="10"/>
        <v>0</v>
      </c>
      <c r="E14" s="272">
        <f t="shared" si="10"/>
        <v>0</v>
      </c>
      <c r="F14" s="272">
        <f t="shared" si="10"/>
        <v>0</v>
      </c>
      <c r="G14" s="251"/>
      <c r="H14" s="251"/>
      <c r="I14" s="251"/>
      <c r="J14" s="251"/>
      <c r="K14" s="277"/>
      <c r="L14" s="277"/>
      <c r="M14" s="277"/>
      <c r="N14" s="277"/>
      <c r="O14" s="277"/>
      <c r="P14" s="277"/>
      <c r="Q14" s="277"/>
      <c r="R14" s="277"/>
      <c r="S14" s="274"/>
      <c r="T14" s="274"/>
      <c r="U14" s="274"/>
      <c r="V14" s="274"/>
      <c r="W14" s="251"/>
      <c r="X14" s="251"/>
      <c r="Y14" s="251"/>
      <c r="Z14" s="251"/>
      <c r="AA14" s="251"/>
      <c r="AB14" s="251"/>
      <c r="AC14" s="251"/>
      <c r="AD14" s="251"/>
      <c r="AE14" s="251"/>
      <c r="AF14" s="251"/>
      <c r="AG14" s="251"/>
      <c r="AH14" s="251"/>
      <c r="AI14" s="251"/>
      <c r="AJ14" s="251"/>
      <c r="AK14" s="251"/>
      <c r="AL14" s="251"/>
      <c r="AM14" s="251"/>
      <c r="AN14" s="251"/>
      <c r="AO14" s="251"/>
      <c r="AP14" s="251"/>
      <c r="AQ14" s="254"/>
      <c r="AR14" s="254"/>
      <c r="AS14" s="254"/>
      <c r="AT14" s="254"/>
      <c r="AU14" s="254"/>
      <c r="AV14" s="254"/>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4"/>
      <c r="BZ14" s="254"/>
      <c r="CA14" s="255">
        <f t="shared" si="6"/>
        <v>0</v>
      </c>
      <c r="CB14" s="255">
        <f t="shared" si="3"/>
        <v>0</v>
      </c>
      <c r="CC14" s="255">
        <f t="shared" si="3"/>
        <v>0</v>
      </c>
      <c r="CD14" s="255">
        <f t="shared" si="3"/>
        <v>0</v>
      </c>
      <c r="CE14" s="256">
        <f t="shared" si="4"/>
        <v>0</v>
      </c>
      <c r="CF14" s="257">
        <f t="shared" si="5"/>
        <v>0</v>
      </c>
      <c r="CG14" s="257">
        <f t="shared" si="5"/>
        <v>0</v>
      </c>
      <c r="CH14" s="262">
        <f t="shared" si="5"/>
        <v>0</v>
      </c>
      <c r="CI14" s="316"/>
      <c r="CJ14" s="360"/>
      <c r="CK14" s="367" t="s">
        <v>922</v>
      </c>
      <c r="CL14" s="368"/>
      <c r="CM14" s="368"/>
      <c r="CN14" s="316"/>
    </row>
    <row r="15" spans="1:92" ht="49.5" x14ac:dyDescent="0.25">
      <c r="A15" s="278" t="s">
        <v>771</v>
      </c>
      <c r="B15" s="265">
        <v>200000000</v>
      </c>
      <c r="C15" s="265">
        <v>200000000</v>
      </c>
      <c r="D15" s="265">
        <v>31264320</v>
      </c>
      <c r="E15" s="265">
        <v>19143320</v>
      </c>
      <c r="F15" s="265">
        <v>14901320</v>
      </c>
      <c r="G15" s="266">
        <f t="shared" ref="G15:BR15" si="11">SUM(G16:G22)</f>
        <v>0</v>
      </c>
      <c r="H15" s="266">
        <f t="shared" si="11"/>
        <v>0</v>
      </c>
      <c r="I15" s="266">
        <f t="shared" si="11"/>
        <v>0</v>
      </c>
      <c r="J15" s="266">
        <f t="shared" si="11"/>
        <v>0</v>
      </c>
      <c r="K15" s="266">
        <f t="shared" si="11"/>
        <v>0</v>
      </c>
      <c r="L15" s="266">
        <f t="shared" si="11"/>
        <v>0</v>
      </c>
      <c r="M15" s="266">
        <f t="shared" si="11"/>
        <v>0</v>
      </c>
      <c r="N15" s="266">
        <f t="shared" si="11"/>
        <v>0</v>
      </c>
      <c r="O15" s="266">
        <f t="shared" si="11"/>
        <v>0</v>
      </c>
      <c r="P15" s="266">
        <f t="shared" si="11"/>
        <v>0</v>
      </c>
      <c r="Q15" s="266">
        <f t="shared" si="11"/>
        <v>0</v>
      </c>
      <c r="R15" s="266">
        <f t="shared" si="11"/>
        <v>0</v>
      </c>
      <c r="S15" s="266">
        <f t="shared" si="11"/>
        <v>0</v>
      </c>
      <c r="T15" s="266">
        <f t="shared" si="11"/>
        <v>0</v>
      </c>
      <c r="U15" s="266">
        <f t="shared" si="11"/>
        <v>0</v>
      </c>
      <c r="V15" s="266">
        <f t="shared" si="11"/>
        <v>0</v>
      </c>
      <c r="W15" s="266">
        <f t="shared" si="11"/>
        <v>0</v>
      </c>
      <c r="X15" s="266">
        <f t="shared" si="11"/>
        <v>0</v>
      </c>
      <c r="Y15" s="266">
        <f t="shared" si="11"/>
        <v>0</v>
      </c>
      <c r="Z15" s="266">
        <f t="shared" si="11"/>
        <v>0</v>
      </c>
      <c r="AA15" s="266">
        <f t="shared" si="11"/>
        <v>0</v>
      </c>
      <c r="AB15" s="266">
        <f t="shared" si="11"/>
        <v>0</v>
      </c>
      <c r="AC15" s="266">
        <f t="shared" si="11"/>
        <v>0</v>
      </c>
      <c r="AD15" s="266">
        <f t="shared" si="11"/>
        <v>0</v>
      </c>
      <c r="AE15" s="266">
        <f t="shared" si="11"/>
        <v>0</v>
      </c>
      <c r="AF15" s="266">
        <f t="shared" si="11"/>
        <v>0</v>
      </c>
      <c r="AG15" s="266">
        <f t="shared" si="11"/>
        <v>0</v>
      </c>
      <c r="AH15" s="266">
        <f t="shared" si="11"/>
        <v>0</v>
      </c>
      <c r="AI15" s="266">
        <f t="shared" si="11"/>
        <v>0</v>
      </c>
      <c r="AJ15" s="266">
        <f t="shared" si="11"/>
        <v>0</v>
      </c>
      <c r="AK15" s="266">
        <f t="shared" si="11"/>
        <v>0</v>
      </c>
      <c r="AL15" s="266">
        <f t="shared" si="11"/>
        <v>0</v>
      </c>
      <c r="AM15" s="266">
        <f t="shared" si="11"/>
        <v>0</v>
      </c>
      <c r="AN15" s="266">
        <f t="shared" si="11"/>
        <v>0</v>
      </c>
      <c r="AO15" s="266">
        <f t="shared" si="11"/>
        <v>0</v>
      </c>
      <c r="AP15" s="266">
        <f t="shared" si="11"/>
        <v>0</v>
      </c>
      <c r="AQ15" s="266">
        <f t="shared" si="11"/>
        <v>0</v>
      </c>
      <c r="AR15" s="266">
        <f t="shared" si="11"/>
        <v>0</v>
      </c>
      <c r="AS15" s="266">
        <f t="shared" si="11"/>
        <v>0</v>
      </c>
      <c r="AT15" s="266">
        <f t="shared" si="11"/>
        <v>0</v>
      </c>
      <c r="AU15" s="266">
        <f t="shared" si="11"/>
        <v>0</v>
      </c>
      <c r="AV15" s="266">
        <f t="shared" si="11"/>
        <v>0</v>
      </c>
      <c r="AW15" s="266">
        <f t="shared" si="11"/>
        <v>0</v>
      </c>
      <c r="AX15" s="266">
        <f t="shared" si="11"/>
        <v>0</v>
      </c>
      <c r="AY15" s="266">
        <f t="shared" si="11"/>
        <v>0</v>
      </c>
      <c r="AZ15" s="266">
        <f t="shared" si="11"/>
        <v>0</v>
      </c>
      <c r="BA15" s="266">
        <f t="shared" si="11"/>
        <v>0</v>
      </c>
      <c r="BB15" s="266">
        <f t="shared" si="11"/>
        <v>0</v>
      </c>
      <c r="BC15" s="266">
        <f t="shared" si="11"/>
        <v>0</v>
      </c>
      <c r="BD15" s="266">
        <f t="shared" si="11"/>
        <v>0</v>
      </c>
      <c r="BE15" s="266">
        <f t="shared" si="11"/>
        <v>0</v>
      </c>
      <c r="BF15" s="266">
        <f t="shared" si="11"/>
        <v>0</v>
      </c>
      <c r="BG15" s="266">
        <f t="shared" si="11"/>
        <v>0</v>
      </c>
      <c r="BH15" s="266">
        <f t="shared" si="11"/>
        <v>0</v>
      </c>
      <c r="BI15" s="266">
        <f t="shared" si="11"/>
        <v>0</v>
      </c>
      <c r="BJ15" s="266">
        <f t="shared" si="11"/>
        <v>0</v>
      </c>
      <c r="BK15" s="266">
        <f t="shared" si="11"/>
        <v>0</v>
      </c>
      <c r="BL15" s="266">
        <f t="shared" si="11"/>
        <v>0</v>
      </c>
      <c r="BM15" s="266">
        <f t="shared" si="11"/>
        <v>0</v>
      </c>
      <c r="BN15" s="266">
        <f t="shared" si="11"/>
        <v>0</v>
      </c>
      <c r="BO15" s="266">
        <f t="shared" si="11"/>
        <v>0</v>
      </c>
      <c r="BP15" s="266">
        <f t="shared" si="11"/>
        <v>0</v>
      </c>
      <c r="BQ15" s="266">
        <f t="shared" si="11"/>
        <v>0</v>
      </c>
      <c r="BR15" s="266">
        <f t="shared" si="11"/>
        <v>0</v>
      </c>
      <c r="BS15" s="266">
        <f t="shared" ref="BS15:CD15" si="12">SUM(BS16:BS22)</f>
        <v>0</v>
      </c>
      <c r="BT15" s="266">
        <f t="shared" si="12"/>
        <v>0</v>
      </c>
      <c r="BU15" s="266">
        <f t="shared" si="12"/>
        <v>0</v>
      </c>
      <c r="BV15" s="266">
        <f t="shared" si="12"/>
        <v>0</v>
      </c>
      <c r="BW15" s="266">
        <f t="shared" si="12"/>
        <v>0</v>
      </c>
      <c r="BX15" s="266">
        <f t="shared" si="12"/>
        <v>0</v>
      </c>
      <c r="BY15" s="266">
        <f t="shared" si="12"/>
        <v>0</v>
      </c>
      <c r="BZ15" s="266">
        <f t="shared" si="12"/>
        <v>0</v>
      </c>
      <c r="CA15" s="266">
        <f t="shared" si="12"/>
        <v>0</v>
      </c>
      <c r="CB15" s="266">
        <f t="shared" si="12"/>
        <v>0</v>
      </c>
      <c r="CC15" s="266">
        <f t="shared" si="12"/>
        <v>0</v>
      </c>
      <c r="CD15" s="266">
        <f t="shared" si="12"/>
        <v>0</v>
      </c>
      <c r="CE15" s="267">
        <f t="shared" si="4"/>
        <v>-200000000</v>
      </c>
      <c r="CF15" s="268">
        <f t="shared" si="5"/>
        <v>0</v>
      </c>
      <c r="CG15" s="268">
        <f t="shared" si="5"/>
        <v>-100000000</v>
      </c>
      <c r="CH15" s="262">
        <f t="shared" si="5"/>
        <v>-69566667</v>
      </c>
      <c r="CI15" s="316"/>
      <c r="CJ15" s="360"/>
      <c r="CK15" s="367"/>
      <c r="CL15" s="372">
        <f>+'[5]Anexo 5.2.A'!Z58</f>
        <v>0</v>
      </c>
      <c r="CM15" s="372">
        <f>+'[5]Anexo 5.2.A'!AA58</f>
        <v>100000000</v>
      </c>
      <c r="CN15" s="372">
        <f>+'[5]Anexo 5.2.A'!AB58</f>
        <v>69566667</v>
      </c>
    </row>
    <row r="16" spans="1:92" ht="66" x14ac:dyDescent="0.25">
      <c r="A16" s="248" t="s">
        <v>923</v>
      </c>
      <c r="B16" s="261">
        <v>20000000</v>
      </c>
      <c r="C16" s="254">
        <f>C$15*(B16/B$15)</f>
        <v>20000000</v>
      </c>
      <c r="D16" s="254">
        <f t="shared" ref="D16:F16" si="13">D$15*(C16/C$15)</f>
        <v>3126432</v>
      </c>
      <c r="E16" s="254">
        <f t="shared" si="13"/>
        <v>1914332</v>
      </c>
      <c r="F16" s="254">
        <f t="shared" si="13"/>
        <v>1490132</v>
      </c>
      <c r="G16" s="251"/>
      <c r="H16" s="251"/>
      <c r="I16" s="251"/>
      <c r="J16" s="251"/>
      <c r="K16" s="251"/>
      <c r="L16" s="251"/>
      <c r="M16" s="251"/>
      <c r="N16" s="251"/>
      <c r="O16" s="277"/>
      <c r="P16" s="277"/>
      <c r="Q16" s="277"/>
      <c r="R16" s="277"/>
      <c r="S16" s="251"/>
      <c r="T16" s="251"/>
      <c r="U16" s="251"/>
      <c r="V16" s="251"/>
      <c r="W16" s="277"/>
      <c r="X16" s="277"/>
      <c r="Y16" s="277"/>
      <c r="Z16" s="277"/>
      <c r="AA16" s="277"/>
      <c r="AB16" s="277"/>
      <c r="AC16" s="277"/>
      <c r="AD16" s="277"/>
      <c r="AE16" s="277"/>
      <c r="AF16" s="277"/>
      <c r="AG16" s="277"/>
      <c r="AH16" s="277"/>
      <c r="AI16" s="277"/>
      <c r="AJ16" s="277"/>
      <c r="AK16" s="277"/>
      <c r="AL16" s="277"/>
      <c r="AM16" s="251"/>
      <c r="AN16" s="251"/>
      <c r="AO16" s="251"/>
      <c r="AP16" s="251"/>
      <c r="AQ16" s="254"/>
      <c r="AR16" s="254"/>
      <c r="AS16" s="254"/>
      <c r="AT16" s="254"/>
      <c r="AU16" s="254"/>
      <c r="AV16" s="254"/>
      <c r="AW16" s="254"/>
      <c r="AX16" s="254"/>
      <c r="AY16" s="254"/>
      <c r="AZ16" s="254"/>
      <c r="BA16" s="254"/>
      <c r="BB16" s="254"/>
      <c r="BC16" s="254"/>
      <c r="BD16" s="254"/>
      <c r="BE16" s="254"/>
      <c r="BF16" s="254"/>
      <c r="BG16" s="254"/>
      <c r="BH16" s="254"/>
      <c r="BI16" s="254"/>
      <c r="BJ16" s="254"/>
      <c r="BK16" s="251"/>
      <c r="BL16" s="251"/>
      <c r="BM16" s="251"/>
      <c r="BN16" s="251"/>
      <c r="BO16" s="254"/>
      <c r="BP16" s="254"/>
      <c r="BQ16" s="254"/>
      <c r="BR16" s="254"/>
      <c r="BS16" s="254"/>
      <c r="BT16" s="254"/>
      <c r="BU16" s="254"/>
      <c r="BV16" s="254"/>
      <c r="BW16" s="254"/>
      <c r="BX16" s="254"/>
      <c r="BY16" s="254"/>
      <c r="BZ16" s="254"/>
      <c r="CA16" s="255"/>
      <c r="CB16" s="255"/>
      <c r="CC16" s="255"/>
      <c r="CD16" s="255"/>
      <c r="CE16" s="256">
        <f t="shared" si="4"/>
        <v>-20000000</v>
      </c>
      <c r="CF16" s="257">
        <f t="shared" si="5"/>
        <v>-4776508.1085599996</v>
      </c>
      <c r="CG16" s="257">
        <f t="shared" si="5"/>
        <v>-4552855.1325599998</v>
      </c>
      <c r="CH16" s="262">
        <f t="shared" si="5"/>
        <v>0</v>
      </c>
      <c r="CI16" s="366"/>
      <c r="CJ16" s="360"/>
      <c r="CK16" s="367" t="s">
        <v>923</v>
      </c>
      <c r="CL16" s="368">
        <v>4776508.1085599996</v>
      </c>
      <c r="CM16" s="368">
        <v>4552855.1325599998</v>
      </c>
      <c r="CN16" s="316"/>
    </row>
    <row r="17" spans="1:92" ht="33" x14ac:dyDescent="0.25">
      <c r="A17" s="248" t="s">
        <v>924</v>
      </c>
      <c r="B17" s="261">
        <v>50000000</v>
      </c>
      <c r="C17" s="254">
        <f t="shared" ref="C17:F22" si="14">C$15*(B17/B$15)</f>
        <v>50000000</v>
      </c>
      <c r="D17" s="254">
        <f t="shared" si="14"/>
        <v>7816080</v>
      </c>
      <c r="E17" s="254">
        <f t="shared" si="14"/>
        <v>4785830</v>
      </c>
      <c r="F17" s="254">
        <f t="shared" si="14"/>
        <v>3725330</v>
      </c>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4"/>
      <c r="AR17" s="254"/>
      <c r="AS17" s="254"/>
      <c r="AT17" s="254"/>
      <c r="AU17" s="254"/>
      <c r="AV17" s="254"/>
      <c r="AW17" s="254"/>
      <c r="AX17" s="254"/>
      <c r="AY17" s="254"/>
      <c r="AZ17" s="254"/>
      <c r="BA17" s="254"/>
      <c r="BB17" s="254"/>
      <c r="BC17" s="254"/>
      <c r="BD17" s="254"/>
      <c r="BE17" s="254"/>
      <c r="BF17" s="254"/>
      <c r="BG17" s="254"/>
      <c r="BH17" s="254"/>
      <c r="BI17" s="254"/>
      <c r="BJ17" s="254"/>
      <c r="BK17" s="251"/>
      <c r="BL17" s="251"/>
      <c r="BM17" s="251"/>
      <c r="BN17" s="251"/>
      <c r="BO17" s="254"/>
      <c r="BP17" s="254"/>
      <c r="BQ17" s="254"/>
      <c r="BR17" s="254"/>
      <c r="BS17" s="254"/>
      <c r="BT17" s="254"/>
      <c r="BU17" s="254"/>
      <c r="BV17" s="254"/>
      <c r="BW17" s="254"/>
      <c r="BX17" s="254"/>
      <c r="BY17" s="254"/>
      <c r="BZ17" s="254"/>
      <c r="CA17" s="255"/>
      <c r="CB17" s="255"/>
      <c r="CC17" s="255"/>
      <c r="CD17" s="255"/>
      <c r="CE17" s="256">
        <f t="shared" si="4"/>
        <v>-50000000</v>
      </c>
      <c r="CF17" s="257">
        <f t="shared" si="5"/>
        <v>-47120807.898864001</v>
      </c>
      <c r="CG17" s="257">
        <f t="shared" si="5"/>
        <v>-44914445.284464002</v>
      </c>
      <c r="CH17" s="262">
        <f t="shared" si="5"/>
        <v>0</v>
      </c>
      <c r="CI17" s="316"/>
      <c r="CJ17" s="360"/>
      <c r="CK17" s="367" t="s">
        <v>924</v>
      </c>
      <c r="CL17" s="368">
        <v>47120807.898864001</v>
      </c>
      <c r="CM17" s="368">
        <v>44914445.284464002</v>
      </c>
      <c r="CN17" s="316"/>
    </row>
    <row r="18" spans="1:92" ht="33" x14ac:dyDescent="0.25">
      <c r="A18" s="248" t="s">
        <v>925</v>
      </c>
      <c r="B18" s="261">
        <v>0</v>
      </c>
      <c r="C18" s="254">
        <f t="shared" si="14"/>
        <v>0</v>
      </c>
      <c r="D18" s="254">
        <f t="shared" si="14"/>
        <v>0</v>
      </c>
      <c r="E18" s="254">
        <f t="shared" si="14"/>
        <v>0</v>
      </c>
      <c r="F18" s="254">
        <f t="shared" si="14"/>
        <v>0</v>
      </c>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4"/>
      <c r="AR18" s="254"/>
      <c r="AS18" s="254"/>
      <c r="AT18" s="254"/>
      <c r="AU18" s="254"/>
      <c r="AV18" s="254"/>
      <c r="AW18" s="254"/>
      <c r="AX18" s="254"/>
      <c r="AY18" s="254"/>
      <c r="AZ18" s="254"/>
      <c r="BA18" s="254"/>
      <c r="BB18" s="254"/>
      <c r="BC18" s="254"/>
      <c r="BD18" s="254"/>
      <c r="BE18" s="254"/>
      <c r="BF18" s="254"/>
      <c r="BG18" s="254"/>
      <c r="BH18" s="254"/>
      <c r="BI18" s="254"/>
      <c r="BJ18" s="254"/>
      <c r="BK18" s="251"/>
      <c r="BL18" s="251"/>
      <c r="BM18" s="251"/>
      <c r="BN18" s="251"/>
      <c r="BO18" s="254"/>
      <c r="BP18" s="254"/>
      <c r="BQ18" s="254"/>
      <c r="BR18" s="254"/>
      <c r="BS18" s="254"/>
      <c r="BT18" s="254"/>
      <c r="BU18" s="254"/>
      <c r="BV18" s="254"/>
      <c r="BW18" s="254"/>
      <c r="BX18" s="254"/>
      <c r="BY18" s="254"/>
      <c r="BZ18" s="254"/>
      <c r="CA18" s="255"/>
      <c r="CB18" s="255"/>
      <c r="CC18" s="255"/>
      <c r="CD18" s="255"/>
      <c r="CE18" s="256">
        <f t="shared" si="4"/>
        <v>0</v>
      </c>
      <c r="CF18" s="257">
        <f t="shared" si="5"/>
        <v>0</v>
      </c>
      <c r="CG18" s="257">
        <f t="shared" si="5"/>
        <v>0</v>
      </c>
      <c r="CH18" s="262">
        <f t="shared" si="5"/>
        <v>0</v>
      </c>
      <c r="CI18" s="316"/>
      <c r="CJ18" s="360"/>
      <c r="CK18" s="367" t="s">
        <v>925</v>
      </c>
      <c r="CL18" s="368">
        <v>0</v>
      </c>
      <c r="CM18" s="368">
        <v>0</v>
      </c>
      <c r="CN18" s="316"/>
    </row>
    <row r="19" spans="1:92" ht="33" x14ac:dyDescent="0.25">
      <c r="A19" s="248" t="s">
        <v>926</v>
      </c>
      <c r="B19" s="261">
        <v>60000000</v>
      </c>
      <c r="C19" s="254">
        <f t="shared" si="14"/>
        <v>60000000</v>
      </c>
      <c r="D19" s="254">
        <f t="shared" si="14"/>
        <v>9379296</v>
      </c>
      <c r="E19" s="254">
        <f t="shared" si="14"/>
        <v>5742996</v>
      </c>
      <c r="F19" s="254">
        <f t="shared" si="14"/>
        <v>4470396</v>
      </c>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4"/>
      <c r="AR19" s="254"/>
      <c r="AS19" s="254"/>
      <c r="AT19" s="254"/>
      <c r="AU19" s="254"/>
      <c r="AV19" s="279"/>
      <c r="AW19" s="279"/>
      <c r="AX19" s="280"/>
      <c r="AY19" s="254"/>
      <c r="AZ19" s="254"/>
      <c r="BA19" s="254"/>
      <c r="BB19" s="254"/>
      <c r="BC19" s="254"/>
      <c r="BD19" s="254"/>
      <c r="BE19" s="254"/>
      <c r="BF19" s="254"/>
      <c r="BG19" s="254"/>
      <c r="BH19" s="254"/>
      <c r="BI19" s="254"/>
      <c r="BJ19" s="254"/>
      <c r="BK19" s="251"/>
      <c r="BL19" s="251"/>
      <c r="BM19" s="251"/>
      <c r="BN19" s="251"/>
      <c r="BO19" s="254"/>
      <c r="BP19" s="254"/>
      <c r="BQ19" s="254"/>
      <c r="BR19" s="254"/>
      <c r="BS19" s="254"/>
      <c r="BT19" s="254"/>
      <c r="BU19" s="254"/>
      <c r="BV19" s="254"/>
      <c r="BW19" s="254"/>
      <c r="BX19" s="254"/>
      <c r="BY19" s="254"/>
      <c r="BZ19" s="254"/>
      <c r="CA19" s="255"/>
      <c r="CB19" s="255"/>
      <c r="CC19" s="255"/>
      <c r="CD19" s="255"/>
      <c r="CE19" s="256">
        <f t="shared" si="4"/>
        <v>-60000000</v>
      </c>
      <c r="CF19" s="257">
        <f t="shared" si="5"/>
        <v>-34220533.286288001</v>
      </c>
      <c r="CG19" s="257">
        <f t="shared" si="5"/>
        <v>-32618207.081488002</v>
      </c>
      <c r="CH19" s="262">
        <f t="shared" si="5"/>
        <v>0</v>
      </c>
      <c r="CI19" s="316"/>
      <c r="CJ19" s="360"/>
      <c r="CK19" s="367" t="s">
        <v>926</v>
      </c>
      <c r="CL19" s="368">
        <v>34220533.286288001</v>
      </c>
      <c r="CM19" s="368">
        <v>32618207.081488002</v>
      </c>
      <c r="CN19" s="316"/>
    </row>
    <row r="20" spans="1:92" ht="33" x14ac:dyDescent="0.25">
      <c r="A20" s="248" t="s">
        <v>927</v>
      </c>
      <c r="B20" s="261">
        <v>10000000</v>
      </c>
      <c r="C20" s="254">
        <f t="shared" si="14"/>
        <v>10000000</v>
      </c>
      <c r="D20" s="254">
        <f t="shared" si="14"/>
        <v>1563216</v>
      </c>
      <c r="E20" s="254">
        <f t="shared" si="14"/>
        <v>957166</v>
      </c>
      <c r="F20" s="254">
        <f t="shared" si="14"/>
        <v>745066</v>
      </c>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4"/>
      <c r="AR20" s="254"/>
      <c r="AS20" s="254"/>
      <c r="AT20" s="254"/>
      <c r="AU20" s="254"/>
      <c r="AV20" s="254"/>
      <c r="AW20" s="254"/>
      <c r="AX20" s="254"/>
      <c r="AY20" s="254"/>
      <c r="AZ20" s="254"/>
      <c r="BA20" s="254"/>
      <c r="BB20" s="254"/>
      <c r="BC20" s="254"/>
      <c r="BD20" s="254"/>
      <c r="BE20" s="254"/>
      <c r="BF20" s="254"/>
      <c r="BG20" s="254"/>
      <c r="BH20" s="254"/>
      <c r="BI20" s="254"/>
      <c r="BJ20" s="254"/>
      <c r="BK20" s="251"/>
      <c r="BL20" s="251"/>
      <c r="BM20" s="251"/>
      <c r="BN20" s="251"/>
      <c r="BO20" s="254"/>
      <c r="BP20" s="254"/>
      <c r="BQ20" s="254"/>
      <c r="BR20" s="254"/>
      <c r="BS20" s="254"/>
      <c r="BT20" s="254"/>
      <c r="BU20" s="254"/>
      <c r="BV20" s="254"/>
      <c r="BW20" s="254"/>
      <c r="BX20" s="254"/>
      <c r="BY20" s="254"/>
      <c r="BZ20" s="254"/>
      <c r="CA20" s="255"/>
      <c r="CB20" s="255"/>
      <c r="CC20" s="255"/>
      <c r="CD20" s="255"/>
      <c r="CE20" s="256">
        <f t="shared" si="4"/>
        <v>-10000000</v>
      </c>
      <c r="CF20" s="257">
        <f t="shared" si="5"/>
        <v>-15706935.966288</v>
      </c>
      <c r="CG20" s="257">
        <f t="shared" si="5"/>
        <v>-14971481.761488</v>
      </c>
      <c r="CH20" s="262">
        <f t="shared" si="5"/>
        <v>0</v>
      </c>
      <c r="CI20" s="316"/>
      <c r="CJ20" s="360"/>
      <c r="CK20" s="367" t="s">
        <v>927</v>
      </c>
      <c r="CL20" s="368">
        <v>15706935.966288</v>
      </c>
      <c r="CM20" s="368">
        <v>14971481.761488</v>
      </c>
      <c r="CN20" s="316"/>
    </row>
    <row r="21" spans="1:92" ht="33" x14ac:dyDescent="0.25">
      <c r="A21" s="248" t="s">
        <v>928</v>
      </c>
      <c r="B21" s="261">
        <v>60000000</v>
      </c>
      <c r="C21" s="254">
        <f t="shared" si="14"/>
        <v>60000000</v>
      </c>
      <c r="D21" s="254">
        <f t="shared" si="14"/>
        <v>9379296</v>
      </c>
      <c r="E21" s="254">
        <f t="shared" si="14"/>
        <v>5742996</v>
      </c>
      <c r="F21" s="254">
        <f t="shared" si="14"/>
        <v>4470396</v>
      </c>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4"/>
      <c r="AR21" s="254"/>
      <c r="AS21" s="254"/>
      <c r="AT21" s="254"/>
      <c r="AU21" s="254"/>
      <c r="AV21" s="254"/>
      <c r="AW21" s="254"/>
      <c r="AX21" s="254"/>
      <c r="AY21" s="254"/>
      <c r="AZ21" s="254"/>
      <c r="BA21" s="254"/>
      <c r="BB21" s="254"/>
      <c r="BC21" s="254"/>
      <c r="BD21" s="254"/>
      <c r="BE21" s="254"/>
      <c r="BF21" s="254"/>
      <c r="BG21" s="254"/>
      <c r="BH21" s="254"/>
      <c r="BI21" s="254"/>
      <c r="BJ21" s="254"/>
      <c r="BK21" s="251"/>
      <c r="BL21" s="251"/>
      <c r="BM21" s="251"/>
      <c r="BN21" s="251"/>
      <c r="BO21" s="254"/>
      <c r="BP21" s="254"/>
      <c r="BQ21" s="254"/>
      <c r="BR21" s="254"/>
      <c r="BS21" s="254"/>
      <c r="BT21" s="254"/>
      <c r="BU21" s="254"/>
      <c r="BV21" s="254"/>
      <c r="BW21" s="254"/>
      <c r="BX21" s="254"/>
      <c r="BY21" s="254"/>
      <c r="BZ21" s="254"/>
      <c r="CA21" s="255"/>
      <c r="CB21" s="255"/>
      <c r="CC21" s="255"/>
      <c r="CD21" s="255"/>
      <c r="CE21" s="256">
        <f t="shared" si="4"/>
        <v>-60000000</v>
      </c>
      <c r="CF21" s="257">
        <f t="shared" si="5"/>
        <v>-9256798.6600000001</v>
      </c>
      <c r="CG21" s="257">
        <f t="shared" si="5"/>
        <v>-8823362.6600000001</v>
      </c>
      <c r="CH21" s="262">
        <f t="shared" si="5"/>
        <v>0</v>
      </c>
      <c r="CI21" s="316"/>
      <c r="CJ21" s="360"/>
      <c r="CK21" s="367" t="s">
        <v>928</v>
      </c>
      <c r="CL21" s="368">
        <v>9256798.6600000001</v>
      </c>
      <c r="CM21" s="368">
        <v>8823362.6600000001</v>
      </c>
      <c r="CN21" s="316"/>
    </row>
    <row r="22" spans="1:92" ht="33" x14ac:dyDescent="0.25">
      <c r="A22" s="248" t="s">
        <v>929</v>
      </c>
      <c r="B22" s="261">
        <v>0</v>
      </c>
      <c r="C22" s="254">
        <f t="shared" si="14"/>
        <v>0</v>
      </c>
      <c r="D22" s="254">
        <f t="shared" si="14"/>
        <v>0</v>
      </c>
      <c r="E22" s="254">
        <f t="shared" si="14"/>
        <v>0</v>
      </c>
      <c r="F22" s="254">
        <f t="shared" si="14"/>
        <v>0</v>
      </c>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4"/>
      <c r="AR22" s="254"/>
      <c r="AS22" s="254"/>
      <c r="AT22" s="254"/>
      <c r="AU22" s="254"/>
      <c r="AV22" s="254"/>
      <c r="AW22" s="254"/>
      <c r="AX22" s="254"/>
      <c r="AY22" s="254"/>
      <c r="AZ22" s="254"/>
      <c r="BA22" s="254"/>
      <c r="BB22" s="254"/>
      <c r="BC22" s="254"/>
      <c r="BD22" s="254"/>
      <c r="BE22" s="254"/>
      <c r="BF22" s="254"/>
      <c r="BG22" s="254"/>
      <c r="BH22" s="254"/>
      <c r="BI22" s="254"/>
      <c r="BJ22" s="254"/>
      <c r="BK22" s="254"/>
      <c r="BL22" s="279"/>
      <c r="BM22" s="279"/>
      <c r="BN22" s="280"/>
      <c r="BO22" s="254"/>
      <c r="BP22" s="254"/>
      <c r="BQ22" s="254"/>
      <c r="BR22" s="254"/>
      <c r="BS22" s="254"/>
      <c r="BT22" s="254"/>
      <c r="BU22" s="254"/>
      <c r="BV22" s="254"/>
      <c r="BW22" s="254"/>
      <c r="BX22" s="254"/>
      <c r="BY22" s="254"/>
      <c r="BZ22" s="254"/>
      <c r="CA22" s="255"/>
      <c r="CB22" s="255"/>
      <c r="CC22" s="255"/>
      <c r="CD22" s="255"/>
      <c r="CE22" s="256">
        <f t="shared" si="4"/>
        <v>0</v>
      </c>
      <c r="CF22" s="257">
        <f t="shared" si="5"/>
        <v>-351758349.07999998</v>
      </c>
      <c r="CG22" s="257">
        <f t="shared" si="5"/>
        <v>-335287781.07999998</v>
      </c>
      <c r="CH22" s="262">
        <f t="shared" si="5"/>
        <v>0</v>
      </c>
      <c r="CI22" s="316"/>
      <c r="CJ22" s="360"/>
      <c r="CK22" s="367" t="s">
        <v>1100</v>
      </c>
      <c r="CL22" s="368">
        <v>351758349.07999998</v>
      </c>
      <c r="CM22" s="368">
        <v>335287781.07999998</v>
      </c>
      <c r="CN22" s="316"/>
    </row>
    <row r="23" spans="1:92" ht="33" x14ac:dyDescent="0.25">
      <c r="A23" s="264" t="s">
        <v>772</v>
      </c>
      <c r="B23" s="265">
        <v>80000000</v>
      </c>
      <c r="C23" s="265">
        <v>80000000</v>
      </c>
      <c r="D23" s="265">
        <v>8000000</v>
      </c>
      <c r="E23" s="265">
        <v>0</v>
      </c>
      <c r="F23" s="265">
        <v>0</v>
      </c>
      <c r="G23" s="265">
        <f t="shared" ref="G23:BR23" si="15">SUM(G24:G28)</f>
        <v>0</v>
      </c>
      <c r="H23" s="265">
        <f t="shared" si="15"/>
        <v>0</v>
      </c>
      <c r="I23" s="265">
        <f t="shared" si="15"/>
        <v>0</v>
      </c>
      <c r="J23" s="265">
        <f t="shared" si="15"/>
        <v>0</v>
      </c>
      <c r="K23" s="265">
        <f t="shared" si="15"/>
        <v>0</v>
      </c>
      <c r="L23" s="265">
        <f t="shared" si="15"/>
        <v>0</v>
      </c>
      <c r="M23" s="265">
        <f t="shared" si="15"/>
        <v>0</v>
      </c>
      <c r="N23" s="265">
        <f t="shared" si="15"/>
        <v>0</v>
      </c>
      <c r="O23" s="265">
        <f t="shared" si="15"/>
        <v>0</v>
      </c>
      <c r="P23" s="265">
        <f t="shared" si="15"/>
        <v>0</v>
      </c>
      <c r="Q23" s="265">
        <f t="shared" si="15"/>
        <v>0</v>
      </c>
      <c r="R23" s="265">
        <f t="shared" si="15"/>
        <v>0</v>
      </c>
      <c r="S23" s="265">
        <f t="shared" si="15"/>
        <v>0</v>
      </c>
      <c r="T23" s="265">
        <f t="shared" si="15"/>
        <v>0</v>
      </c>
      <c r="U23" s="265">
        <f t="shared" si="15"/>
        <v>0</v>
      </c>
      <c r="V23" s="265">
        <f t="shared" si="15"/>
        <v>0</v>
      </c>
      <c r="W23" s="265">
        <f t="shared" si="15"/>
        <v>0</v>
      </c>
      <c r="X23" s="265">
        <f t="shared" si="15"/>
        <v>0</v>
      </c>
      <c r="Y23" s="265">
        <f t="shared" si="15"/>
        <v>0</v>
      </c>
      <c r="Z23" s="265">
        <f t="shared" si="15"/>
        <v>0</v>
      </c>
      <c r="AA23" s="265">
        <f t="shared" si="15"/>
        <v>0</v>
      </c>
      <c r="AB23" s="265">
        <f t="shared" si="15"/>
        <v>0</v>
      </c>
      <c r="AC23" s="265">
        <f t="shared" si="15"/>
        <v>0</v>
      </c>
      <c r="AD23" s="265">
        <f t="shared" si="15"/>
        <v>0</v>
      </c>
      <c r="AE23" s="265">
        <f t="shared" si="15"/>
        <v>0</v>
      </c>
      <c r="AF23" s="265">
        <f t="shared" si="15"/>
        <v>0</v>
      </c>
      <c r="AG23" s="265">
        <f t="shared" si="15"/>
        <v>0</v>
      </c>
      <c r="AH23" s="265">
        <f t="shared" si="15"/>
        <v>0</v>
      </c>
      <c r="AI23" s="265">
        <f t="shared" si="15"/>
        <v>0</v>
      </c>
      <c r="AJ23" s="265">
        <f t="shared" si="15"/>
        <v>0</v>
      </c>
      <c r="AK23" s="265">
        <f t="shared" si="15"/>
        <v>0</v>
      </c>
      <c r="AL23" s="265">
        <f t="shared" si="15"/>
        <v>0</v>
      </c>
      <c r="AM23" s="265">
        <f t="shared" si="15"/>
        <v>0</v>
      </c>
      <c r="AN23" s="265">
        <f t="shared" si="15"/>
        <v>0</v>
      </c>
      <c r="AO23" s="265">
        <f t="shared" si="15"/>
        <v>0</v>
      </c>
      <c r="AP23" s="265">
        <f t="shared" si="15"/>
        <v>0</v>
      </c>
      <c r="AQ23" s="265">
        <f t="shared" si="15"/>
        <v>0</v>
      </c>
      <c r="AR23" s="265">
        <f t="shared" si="15"/>
        <v>0</v>
      </c>
      <c r="AS23" s="265">
        <f t="shared" si="15"/>
        <v>0</v>
      </c>
      <c r="AT23" s="265">
        <f t="shared" si="15"/>
        <v>0</v>
      </c>
      <c r="AU23" s="265">
        <f t="shared" si="15"/>
        <v>0</v>
      </c>
      <c r="AV23" s="265">
        <f t="shared" si="15"/>
        <v>0</v>
      </c>
      <c r="AW23" s="265">
        <f t="shared" si="15"/>
        <v>0</v>
      </c>
      <c r="AX23" s="265">
        <f t="shared" si="15"/>
        <v>0</v>
      </c>
      <c r="AY23" s="265">
        <f t="shared" si="15"/>
        <v>0</v>
      </c>
      <c r="AZ23" s="265">
        <f t="shared" si="15"/>
        <v>0</v>
      </c>
      <c r="BA23" s="265">
        <f t="shared" si="15"/>
        <v>0</v>
      </c>
      <c r="BB23" s="265">
        <f t="shared" si="15"/>
        <v>0</v>
      </c>
      <c r="BC23" s="265">
        <f t="shared" si="15"/>
        <v>0</v>
      </c>
      <c r="BD23" s="265">
        <f t="shared" si="15"/>
        <v>0</v>
      </c>
      <c r="BE23" s="265">
        <f t="shared" si="15"/>
        <v>0</v>
      </c>
      <c r="BF23" s="265">
        <f t="shared" si="15"/>
        <v>0</v>
      </c>
      <c r="BG23" s="265">
        <f t="shared" si="15"/>
        <v>0</v>
      </c>
      <c r="BH23" s="265">
        <f t="shared" si="15"/>
        <v>0</v>
      </c>
      <c r="BI23" s="265">
        <f t="shared" si="15"/>
        <v>0</v>
      </c>
      <c r="BJ23" s="265">
        <f t="shared" si="15"/>
        <v>0</v>
      </c>
      <c r="BK23" s="265">
        <f t="shared" si="15"/>
        <v>0</v>
      </c>
      <c r="BL23" s="265">
        <f t="shared" si="15"/>
        <v>0</v>
      </c>
      <c r="BM23" s="265">
        <f t="shared" si="15"/>
        <v>0</v>
      </c>
      <c r="BN23" s="265">
        <f t="shared" si="15"/>
        <v>0</v>
      </c>
      <c r="BO23" s="265">
        <f t="shared" si="15"/>
        <v>0</v>
      </c>
      <c r="BP23" s="265">
        <f t="shared" si="15"/>
        <v>0</v>
      </c>
      <c r="BQ23" s="265">
        <f t="shared" si="15"/>
        <v>0</v>
      </c>
      <c r="BR23" s="265">
        <f t="shared" si="15"/>
        <v>0</v>
      </c>
      <c r="BS23" s="265">
        <f t="shared" ref="BS23:CD23" si="16">SUM(BS24:BS28)</f>
        <v>0</v>
      </c>
      <c r="BT23" s="265">
        <f t="shared" si="16"/>
        <v>0</v>
      </c>
      <c r="BU23" s="265">
        <f t="shared" si="16"/>
        <v>0</v>
      </c>
      <c r="BV23" s="265">
        <f t="shared" si="16"/>
        <v>0</v>
      </c>
      <c r="BW23" s="265">
        <f t="shared" si="16"/>
        <v>0</v>
      </c>
      <c r="BX23" s="265">
        <f t="shared" si="16"/>
        <v>0</v>
      </c>
      <c r="BY23" s="265">
        <f t="shared" si="16"/>
        <v>0</v>
      </c>
      <c r="BZ23" s="265">
        <f t="shared" si="16"/>
        <v>0</v>
      </c>
      <c r="CA23" s="265">
        <f t="shared" si="16"/>
        <v>80000000</v>
      </c>
      <c r="CB23" s="265">
        <f t="shared" si="16"/>
        <v>8000000</v>
      </c>
      <c r="CC23" s="265">
        <f t="shared" si="16"/>
        <v>0</v>
      </c>
      <c r="CD23" s="265">
        <f t="shared" si="16"/>
        <v>0</v>
      </c>
      <c r="CE23" s="267">
        <f t="shared" si="4"/>
        <v>0</v>
      </c>
      <c r="CF23" s="268">
        <f t="shared" si="5"/>
        <v>8000000</v>
      </c>
      <c r="CG23" s="268">
        <f t="shared" si="5"/>
        <v>0</v>
      </c>
      <c r="CH23" s="269">
        <f t="shared" si="5"/>
        <v>0</v>
      </c>
      <c r="CI23" s="362"/>
      <c r="CJ23" s="363"/>
      <c r="CK23" s="370"/>
      <c r="CL23" s="371">
        <f>+'[5]Anexo 5.2.A'!Z62</f>
        <v>0</v>
      </c>
      <c r="CM23" s="371">
        <f>+'[5]Anexo 5.2.A'!AA62</f>
        <v>0</v>
      </c>
      <c r="CN23" s="371">
        <f>+'[5]Anexo 5.2.A'!AB62</f>
        <v>0</v>
      </c>
    </row>
    <row r="24" spans="1:92" ht="33" x14ac:dyDescent="0.3">
      <c r="A24" s="270" t="s">
        <v>930</v>
      </c>
      <c r="B24" s="271">
        <v>0</v>
      </c>
      <c r="C24" s="271">
        <f>C$23*(B24/B$23)</f>
        <v>0</v>
      </c>
      <c r="D24" s="271">
        <f t="shared" ref="D24:E26" si="17">D$23*(C24/C$23)</f>
        <v>0</v>
      </c>
      <c r="E24" s="271">
        <f t="shared" si="17"/>
        <v>0</v>
      </c>
      <c r="F24" s="265">
        <v>0</v>
      </c>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4"/>
      <c r="AR24" s="254"/>
      <c r="AS24" s="254"/>
      <c r="AT24" s="254"/>
      <c r="AU24" s="254"/>
      <c r="AV24" s="254"/>
      <c r="AW24" s="254"/>
      <c r="AX24" s="254"/>
      <c r="AY24" s="254"/>
      <c r="AZ24" s="254"/>
      <c r="BA24" s="254"/>
      <c r="BB24" s="254"/>
      <c r="BC24" s="254"/>
      <c r="BD24" s="254"/>
      <c r="BE24" s="254"/>
      <c r="BF24" s="254"/>
      <c r="BG24" s="254"/>
      <c r="BH24" s="254"/>
      <c r="BI24" s="254"/>
      <c r="BJ24" s="254"/>
      <c r="BK24" s="254"/>
      <c r="BL24" s="254"/>
      <c r="BM24" s="254"/>
      <c r="BN24" s="254"/>
      <c r="BO24" s="254"/>
      <c r="BP24" s="254"/>
      <c r="BQ24" s="254"/>
      <c r="BR24" s="254"/>
      <c r="BS24" s="254"/>
      <c r="BT24" s="254"/>
      <c r="BU24" s="254"/>
      <c r="BV24" s="254"/>
      <c r="BW24" s="254"/>
      <c r="BX24" s="254"/>
      <c r="BY24" s="254"/>
      <c r="BZ24" s="254"/>
      <c r="CA24" s="255">
        <f t="shared" si="6"/>
        <v>0</v>
      </c>
      <c r="CB24" s="255">
        <f t="shared" si="6"/>
        <v>0</v>
      </c>
      <c r="CC24" s="255">
        <f t="shared" si="6"/>
        <v>0</v>
      </c>
      <c r="CD24" s="255">
        <f t="shared" si="6"/>
        <v>0</v>
      </c>
      <c r="CE24" s="256">
        <f t="shared" si="4"/>
        <v>0</v>
      </c>
      <c r="CF24" s="257">
        <f t="shared" si="5"/>
        <v>-40212999.999999993</v>
      </c>
      <c r="CG24" s="257">
        <f t="shared" si="5"/>
        <v>-40213000</v>
      </c>
      <c r="CH24" s="262">
        <f t="shared" si="5"/>
        <v>0</v>
      </c>
      <c r="CI24" s="366"/>
      <c r="CJ24" s="290"/>
      <c r="CK24" s="367" t="s">
        <v>1101</v>
      </c>
      <c r="CL24" s="368">
        <v>40212999.999999993</v>
      </c>
      <c r="CM24" s="368">
        <v>40213000</v>
      </c>
      <c r="CN24" s="290"/>
    </row>
    <row r="25" spans="1:92" ht="33" x14ac:dyDescent="0.3">
      <c r="A25" s="270" t="s">
        <v>931</v>
      </c>
      <c r="B25" s="271">
        <v>70000000</v>
      </c>
      <c r="C25" s="271">
        <f>C$23*(B25/B$23)</f>
        <v>70000000</v>
      </c>
      <c r="D25" s="271">
        <f t="shared" si="17"/>
        <v>7000000</v>
      </c>
      <c r="E25" s="271">
        <f t="shared" si="17"/>
        <v>0</v>
      </c>
      <c r="F25" s="265">
        <v>0</v>
      </c>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4"/>
      <c r="AR25" s="254"/>
      <c r="AS25" s="254"/>
      <c r="AT25" s="254"/>
      <c r="AU25" s="254"/>
      <c r="AV25" s="254"/>
      <c r="AW25" s="254"/>
      <c r="AX25" s="254"/>
      <c r="AY25" s="254"/>
      <c r="AZ25" s="254"/>
      <c r="BA25" s="254"/>
      <c r="BB25" s="254"/>
      <c r="BC25" s="254"/>
      <c r="BD25" s="254"/>
      <c r="BE25" s="254"/>
      <c r="BF25" s="254"/>
      <c r="BG25" s="254"/>
      <c r="BH25" s="254"/>
      <c r="BI25" s="254"/>
      <c r="BJ25" s="254"/>
      <c r="BK25" s="254"/>
      <c r="BL25" s="254"/>
      <c r="BM25" s="254"/>
      <c r="BN25" s="254"/>
      <c r="BO25" s="254"/>
      <c r="BP25" s="254"/>
      <c r="BQ25" s="254"/>
      <c r="BR25" s="254"/>
      <c r="BS25" s="254"/>
      <c r="BT25" s="254"/>
      <c r="BU25" s="254"/>
      <c r="BV25" s="254"/>
      <c r="BW25" s="254"/>
      <c r="BX25" s="254"/>
      <c r="BY25" s="254"/>
      <c r="BZ25" s="254"/>
      <c r="CA25" s="255">
        <f t="shared" si="6"/>
        <v>70000000</v>
      </c>
      <c r="CB25" s="255">
        <f t="shared" si="6"/>
        <v>7000000</v>
      </c>
      <c r="CC25" s="255">
        <f t="shared" si="6"/>
        <v>0</v>
      </c>
      <c r="CD25" s="255">
        <f t="shared" si="6"/>
        <v>0</v>
      </c>
      <c r="CE25" s="256">
        <f t="shared" si="4"/>
        <v>0</v>
      </c>
      <c r="CF25" s="257">
        <f t="shared" si="5"/>
        <v>1638266.666666667</v>
      </c>
      <c r="CG25" s="257">
        <f t="shared" si="5"/>
        <v>-5361733.333333333</v>
      </c>
      <c r="CH25" s="260">
        <f t="shared" si="5"/>
        <v>0</v>
      </c>
      <c r="CI25" s="290"/>
      <c r="CJ25" s="290"/>
      <c r="CK25" s="367" t="s">
        <v>1102</v>
      </c>
      <c r="CL25" s="368">
        <v>5361733.333333333</v>
      </c>
      <c r="CM25" s="368">
        <v>5361733.333333333</v>
      </c>
      <c r="CN25" s="290"/>
    </row>
    <row r="26" spans="1:92" ht="33" x14ac:dyDescent="0.25">
      <c r="A26" s="270" t="s">
        <v>932</v>
      </c>
      <c r="B26" s="281">
        <v>0</v>
      </c>
      <c r="C26" s="271">
        <f t="shared" ref="C26:E28" si="18">C$23*(B26/B$23)</f>
        <v>0</v>
      </c>
      <c r="D26" s="271">
        <f t="shared" si="18"/>
        <v>0</v>
      </c>
      <c r="E26" s="271">
        <f t="shared" si="17"/>
        <v>0</v>
      </c>
      <c r="F26" s="265">
        <v>0</v>
      </c>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4"/>
      <c r="AR26" s="254"/>
      <c r="AS26" s="254"/>
      <c r="AT26" s="254"/>
      <c r="AU26" s="254"/>
      <c r="AV26" s="254"/>
      <c r="AW26" s="254"/>
      <c r="AX26" s="254"/>
      <c r="AY26" s="254"/>
      <c r="AZ26" s="254"/>
      <c r="BA26" s="254"/>
      <c r="BB26" s="254"/>
      <c r="BC26" s="254"/>
      <c r="BD26" s="254"/>
      <c r="BE26" s="254"/>
      <c r="BF26" s="254"/>
      <c r="BG26" s="254"/>
      <c r="BH26" s="254"/>
      <c r="BI26" s="254"/>
      <c r="BJ26" s="254"/>
      <c r="BK26" s="254"/>
      <c r="BL26" s="254"/>
      <c r="BM26" s="254"/>
      <c r="BN26" s="254"/>
      <c r="BO26" s="254"/>
      <c r="BP26" s="254"/>
      <c r="BQ26" s="254"/>
      <c r="BR26" s="254"/>
      <c r="BS26" s="254"/>
      <c r="BT26" s="254"/>
      <c r="BU26" s="254"/>
      <c r="BV26" s="254"/>
      <c r="BW26" s="254"/>
      <c r="BX26" s="254"/>
      <c r="BY26" s="254"/>
      <c r="BZ26" s="254"/>
      <c r="CA26" s="255">
        <f t="shared" si="6"/>
        <v>0</v>
      </c>
      <c r="CB26" s="255">
        <f t="shared" si="6"/>
        <v>0</v>
      </c>
      <c r="CC26" s="255">
        <f t="shared" si="6"/>
        <v>0</v>
      </c>
      <c r="CD26" s="255">
        <f t="shared" si="6"/>
        <v>0</v>
      </c>
      <c r="CE26" s="256">
        <f t="shared" si="4"/>
        <v>0</v>
      </c>
      <c r="CF26" s="257">
        <f t="shared" si="5"/>
        <v>-34851266.666666664</v>
      </c>
      <c r="CG26" s="257">
        <f t="shared" si="5"/>
        <v>-34851266.666666664</v>
      </c>
      <c r="CH26" s="262">
        <f t="shared" si="5"/>
        <v>0</v>
      </c>
      <c r="CI26" s="316"/>
      <c r="CJ26" s="360"/>
      <c r="CK26" s="367" t="s">
        <v>932</v>
      </c>
      <c r="CL26" s="368">
        <v>34851266.666666664</v>
      </c>
      <c r="CM26" s="368">
        <v>34851266.666666664</v>
      </c>
      <c r="CN26" s="316"/>
    </row>
    <row r="27" spans="1:92" ht="33" x14ac:dyDescent="0.25">
      <c r="A27" s="270" t="s">
        <v>933</v>
      </c>
      <c r="B27" s="271">
        <v>10000000</v>
      </c>
      <c r="C27" s="271">
        <f t="shared" si="18"/>
        <v>10000000</v>
      </c>
      <c r="D27" s="271">
        <f t="shared" si="18"/>
        <v>1000000</v>
      </c>
      <c r="E27" s="271">
        <f t="shared" si="18"/>
        <v>0</v>
      </c>
      <c r="F27" s="265">
        <v>0</v>
      </c>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82"/>
      <c r="AF27" s="282"/>
      <c r="AG27" s="282"/>
      <c r="AH27" s="282"/>
      <c r="AI27" s="282"/>
      <c r="AJ27" s="282"/>
      <c r="AK27" s="282"/>
      <c r="AL27" s="282"/>
      <c r="AM27" s="282"/>
      <c r="AN27" s="282"/>
      <c r="AO27" s="282"/>
      <c r="AP27" s="282"/>
      <c r="AQ27" s="251"/>
      <c r="AR27" s="251"/>
      <c r="AS27" s="251"/>
      <c r="AT27" s="251"/>
      <c r="AU27" s="251"/>
      <c r="AV27" s="251"/>
      <c r="AW27" s="251"/>
      <c r="AX27" s="251"/>
      <c r="AY27" s="282"/>
      <c r="AZ27" s="282"/>
      <c r="BA27" s="282"/>
      <c r="BB27" s="282"/>
      <c r="BC27" s="282"/>
      <c r="BD27" s="282"/>
      <c r="BE27" s="282"/>
      <c r="BF27" s="282"/>
      <c r="BG27" s="282"/>
      <c r="BH27" s="282"/>
      <c r="BI27" s="282"/>
      <c r="BJ27" s="282"/>
      <c r="BK27" s="282"/>
      <c r="BL27" s="282"/>
      <c r="BM27" s="282"/>
      <c r="BN27" s="282"/>
      <c r="BO27" s="282"/>
      <c r="BP27" s="282"/>
      <c r="BQ27" s="282"/>
      <c r="BR27" s="282"/>
      <c r="BS27" s="254"/>
      <c r="BT27" s="254"/>
      <c r="BU27" s="254"/>
      <c r="BV27" s="254"/>
      <c r="BW27" s="254"/>
      <c r="BX27" s="254"/>
      <c r="BY27" s="254"/>
      <c r="BZ27" s="254"/>
      <c r="CA27" s="255">
        <f t="shared" si="6"/>
        <v>10000000</v>
      </c>
      <c r="CB27" s="255">
        <f t="shared" si="6"/>
        <v>1000000</v>
      </c>
      <c r="CC27" s="255">
        <f t="shared" si="6"/>
        <v>0</v>
      </c>
      <c r="CD27" s="255">
        <f t="shared" si="6"/>
        <v>0</v>
      </c>
      <c r="CE27" s="256">
        <f t="shared" si="4"/>
        <v>0</v>
      </c>
      <c r="CF27" s="257">
        <f t="shared" si="5"/>
        <v>1000000</v>
      </c>
      <c r="CG27" s="257">
        <f t="shared" si="5"/>
        <v>0</v>
      </c>
      <c r="CH27" s="262">
        <f t="shared" si="5"/>
        <v>0</v>
      </c>
      <c r="CI27" s="316"/>
      <c r="CJ27" s="360"/>
      <c r="CK27" s="367" t="s">
        <v>933</v>
      </c>
      <c r="CL27" s="368">
        <v>0</v>
      </c>
      <c r="CM27" s="368">
        <v>0</v>
      </c>
      <c r="CN27" s="316"/>
    </row>
    <row r="28" spans="1:92" ht="33" x14ac:dyDescent="0.25">
      <c r="A28" s="270" t="s">
        <v>934</v>
      </c>
      <c r="B28" s="271"/>
      <c r="C28" s="271">
        <f t="shared" si="18"/>
        <v>0</v>
      </c>
      <c r="D28" s="271">
        <f t="shared" si="18"/>
        <v>0</v>
      </c>
      <c r="E28" s="271">
        <f t="shared" si="18"/>
        <v>0</v>
      </c>
      <c r="F28" s="265">
        <v>0</v>
      </c>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82"/>
      <c r="AF28" s="282"/>
      <c r="AG28" s="282"/>
      <c r="AH28" s="282"/>
      <c r="AI28" s="282"/>
      <c r="AJ28" s="282"/>
      <c r="AK28" s="282"/>
      <c r="AL28" s="282"/>
      <c r="AM28" s="282"/>
      <c r="AN28" s="282"/>
      <c r="AO28" s="282"/>
      <c r="AP28" s="282"/>
      <c r="AQ28" s="251"/>
      <c r="AR28" s="251"/>
      <c r="AS28" s="251"/>
      <c r="AT28" s="251"/>
      <c r="AU28" s="251"/>
      <c r="AV28" s="251"/>
      <c r="AW28" s="251"/>
      <c r="AX28" s="251"/>
      <c r="AY28" s="282"/>
      <c r="AZ28" s="282"/>
      <c r="BA28" s="282"/>
      <c r="BB28" s="282"/>
      <c r="BC28" s="282"/>
      <c r="BD28" s="282"/>
      <c r="BE28" s="282"/>
      <c r="BF28" s="282"/>
      <c r="BG28" s="282"/>
      <c r="BH28" s="282"/>
      <c r="BI28" s="282"/>
      <c r="BJ28" s="282"/>
      <c r="BK28" s="282"/>
      <c r="BL28" s="282"/>
      <c r="BM28" s="282"/>
      <c r="BN28" s="282"/>
      <c r="BO28" s="282"/>
      <c r="BP28" s="282"/>
      <c r="BQ28" s="282"/>
      <c r="BR28" s="282"/>
      <c r="BS28" s="254"/>
      <c r="BT28" s="254"/>
      <c r="BU28" s="254"/>
      <c r="BV28" s="254"/>
      <c r="BW28" s="254"/>
      <c r="BX28" s="254"/>
      <c r="BY28" s="254"/>
      <c r="BZ28" s="254"/>
      <c r="CA28" s="255">
        <f t="shared" si="6"/>
        <v>0</v>
      </c>
      <c r="CB28" s="255">
        <f t="shared" si="6"/>
        <v>0</v>
      </c>
      <c r="CC28" s="255">
        <f t="shared" si="6"/>
        <v>0</v>
      </c>
      <c r="CD28" s="255">
        <f t="shared" si="6"/>
        <v>0</v>
      </c>
      <c r="CE28" s="256">
        <f t="shared" si="4"/>
        <v>0</v>
      </c>
      <c r="CF28" s="257">
        <f t="shared" si="5"/>
        <v>0</v>
      </c>
      <c r="CG28" s="257">
        <f t="shared" si="5"/>
        <v>0</v>
      </c>
      <c r="CH28" s="262">
        <f t="shared" si="5"/>
        <v>0</v>
      </c>
      <c r="CI28" s="316"/>
      <c r="CJ28" s="360"/>
      <c r="CK28" s="367" t="s">
        <v>934</v>
      </c>
      <c r="CL28" s="368"/>
      <c r="CM28" s="368"/>
      <c r="CN28" s="316"/>
    </row>
    <row r="29" spans="1:92" ht="33" x14ac:dyDescent="0.25">
      <c r="A29" s="264" t="s">
        <v>773</v>
      </c>
      <c r="B29" s="265">
        <v>300000000</v>
      </c>
      <c r="C29" s="265">
        <v>300000000</v>
      </c>
      <c r="D29" s="265">
        <v>217135646</v>
      </c>
      <c r="E29" s="265">
        <v>62257113</v>
      </c>
      <c r="F29" s="265">
        <v>49924433</v>
      </c>
      <c r="G29" s="265">
        <f t="shared" ref="G29:BR29" si="19">SUM(G30:G34)</f>
        <v>0</v>
      </c>
      <c r="H29" s="265">
        <f t="shared" si="19"/>
        <v>0</v>
      </c>
      <c r="I29" s="265">
        <f t="shared" si="19"/>
        <v>0</v>
      </c>
      <c r="J29" s="265">
        <f t="shared" si="19"/>
        <v>0</v>
      </c>
      <c r="K29" s="265">
        <f t="shared" si="19"/>
        <v>0</v>
      </c>
      <c r="L29" s="265">
        <f t="shared" si="19"/>
        <v>0</v>
      </c>
      <c r="M29" s="265">
        <f t="shared" si="19"/>
        <v>0</v>
      </c>
      <c r="N29" s="265">
        <f t="shared" si="19"/>
        <v>0</v>
      </c>
      <c r="O29" s="265">
        <f t="shared" si="19"/>
        <v>0</v>
      </c>
      <c r="P29" s="265">
        <f t="shared" si="19"/>
        <v>0</v>
      </c>
      <c r="Q29" s="265">
        <f t="shared" si="19"/>
        <v>0</v>
      </c>
      <c r="R29" s="265">
        <f t="shared" si="19"/>
        <v>0</v>
      </c>
      <c r="S29" s="265">
        <f t="shared" si="19"/>
        <v>0</v>
      </c>
      <c r="T29" s="265">
        <f t="shared" si="19"/>
        <v>0</v>
      </c>
      <c r="U29" s="265">
        <f t="shared" si="19"/>
        <v>0</v>
      </c>
      <c r="V29" s="265">
        <f t="shared" si="19"/>
        <v>0</v>
      </c>
      <c r="W29" s="265">
        <f t="shared" si="19"/>
        <v>0</v>
      </c>
      <c r="X29" s="265">
        <f t="shared" si="19"/>
        <v>0</v>
      </c>
      <c r="Y29" s="265">
        <f t="shared" si="19"/>
        <v>0</v>
      </c>
      <c r="Z29" s="265">
        <f t="shared" si="19"/>
        <v>0</v>
      </c>
      <c r="AA29" s="265">
        <f t="shared" si="19"/>
        <v>0</v>
      </c>
      <c r="AB29" s="265">
        <f t="shared" si="19"/>
        <v>0</v>
      </c>
      <c r="AC29" s="265">
        <f t="shared" si="19"/>
        <v>0</v>
      </c>
      <c r="AD29" s="265">
        <f t="shared" si="19"/>
        <v>0</v>
      </c>
      <c r="AE29" s="265">
        <f t="shared" si="19"/>
        <v>0</v>
      </c>
      <c r="AF29" s="265">
        <f t="shared" si="19"/>
        <v>0</v>
      </c>
      <c r="AG29" s="265">
        <f t="shared" si="19"/>
        <v>0</v>
      </c>
      <c r="AH29" s="265">
        <f t="shared" si="19"/>
        <v>0</v>
      </c>
      <c r="AI29" s="265">
        <f t="shared" si="19"/>
        <v>0</v>
      </c>
      <c r="AJ29" s="265">
        <f t="shared" si="19"/>
        <v>0</v>
      </c>
      <c r="AK29" s="265">
        <f t="shared" si="19"/>
        <v>0</v>
      </c>
      <c r="AL29" s="265">
        <f t="shared" si="19"/>
        <v>0</v>
      </c>
      <c r="AM29" s="265">
        <f t="shared" si="19"/>
        <v>0</v>
      </c>
      <c r="AN29" s="265">
        <f t="shared" si="19"/>
        <v>0</v>
      </c>
      <c r="AO29" s="265">
        <f t="shared" si="19"/>
        <v>0</v>
      </c>
      <c r="AP29" s="265">
        <f t="shared" si="19"/>
        <v>0</v>
      </c>
      <c r="AQ29" s="265">
        <f t="shared" si="19"/>
        <v>0</v>
      </c>
      <c r="AR29" s="265">
        <f t="shared" si="19"/>
        <v>0</v>
      </c>
      <c r="AS29" s="265">
        <f t="shared" si="19"/>
        <v>0</v>
      </c>
      <c r="AT29" s="265">
        <f t="shared" si="19"/>
        <v>0</v>
      </c>
      <c r="AU29" s="265">
        <f t="shared" si="19"/>
        <v>0</v>
      </c>
      <c r="AV29" s="265">
        <f t="shared" si="19"/>
        <v>0</v>
      </c>
      <c r="AW29" s="265">
        <f t="shared" si="19"/>
        <v>0</v>
      </c>
      <c r="AX29" s="265">
        <f t="shared" si="19"/>
        <v>0</v>
      </c>
      <c r="AY29" s="265">
        <f t="shared" si="19"/>
        <v>0</v>
      </c>
      <c r="AZ29" s="265">
        <f t="shared" si="19"/>
        <v>0</v>
      </c>
      <c r="BA29" s="265">
        <f t="shared" si="19"/>
        <v>0</v>
      </c>
      <c r="BB29" s="265">
        <f t="shared" si="19"/>
        <v>0</v>
      </c>
      <c r="BC29" s="265">
        <f t="shared" si="19"/>
        <v>0</v>
      </c>
      <c r="BD29" s="265">
        <f t="shared" si="19"/>
        <v>0</v>
      </c>
      <c r="BE29" s="265">
        <f t="shared" si="19"/>
        <v>0</v>
      </c>
      <c r="BF29" s="265">
        <f t="shared" si="19"/>
        <v>0</v>
      </c>
      <c r="BG29" s="265">
        <f t="shared" si="19"/>
        <v>0</v>
      </c>
      <c r="BH29" s="265">
        <f t="shared" si="19"/>
        <v>0</v>
      </c>
      <c r="BI29" s="265">
        <f t="shared" si="19"/>
        <v>0</v>
      </c>
      <c r="BJ29" s="265">
        <f t="shared" si="19"/>
        <v>0</v>
      </c>
      <c r="BK29" s="265">
        <f t="shared" si="19"/>
        <v>0</v>
      </c>
      <c r="BL29" s="265">
        <f t="shared" si="19"/>
        <v>0</v>
      </c>
      <c r="BM29" s="265">
        <f t="shared" si="19"/>
        <v>0</v>
      </c>
      <c r="BN29" s="265">
        <f t="shared" si="19"/>
        <v>0</v>
      </c>
      <c r="BO29" s="265">
        <f t="shared" si="19"/>
        <v>0</v>
      </c>
      <c r="BP29" s="265">
        <f t="shared" si="19"/>
        <v>0</v>
      </c>
      <c r="BQ29" s="265">
        <f t="shared" si="19"/>
        <v>0</v>
      </c>
      <c r="BR29" s="265">
        <f t="shared" si="19"/>
        <v>0</v>
      </c>
      <c r="BS29" s="265">
        <f t="shared" ref="BS29:CD29" si="20">SUM(BS30:BS34)</f>
        <v>0</v>
      </c>
      <c r="BT29" s="265">
        <f t="shared" si="20"/>
        <v>0</v>
      </c>
      <c r="BU29" s="265">
        <f t="shared" si="20"/>
        <v>0</v>
      </c>
      <c r="BV29" s="265">
        <f t="shared" si="20"/>
        <v>0</v>
      </c>
      <c r="BW29" s="265">
        <f t="shared" si="20"/>
        <v>0</v>
      </c>
      <c r="BX29" s="265">
        <f t="shared" si="20"/>
        <v>0</v>
      </c>
      <c r="BY29" s="265">
        <f t="shared" si="20"/>
        <v>0</v>
      </c>
      <c r="BZ29" s="265">
        <f t="shared" si="20"/>
        <v>0</v>
      </c>
      <c r="CA29" s="266">
        <f t="shared" si="20"/>
        <v>300000000</v>
      </c>
      <c r="CB29" s="266">
        <f t="shared" si="20"/>
        <v>217135645.99999997</v>
      </c>
      <c r="CC29" s="266">
        <f t="shared" si="20"/>
        <v>62257113</v>
      </c>
      <c r="CD29" s="266">
        <f t="shared" si="20"/>
        <v>49924433</v>
      </c>
      <c r="CE29" s="267">
        <f t="shared" si="4"/>
        <v>0</v>
      </c>
      <c r="CF29" s="268">
        <f t="shared" si="5"/>
        <v>217135645.99999997</v>
      </c>
      <c r="CG29" s="268">
        <f t="shared" si="5"/>
        <v>62257113</v>
      </c>
      <c r="CH29" s="269">
        <f t="shared" si="5"/>
        <v>49924433</v>
      </c>
      <c r="CI29" s="362"/>
      <c r="CJ29" s="363"/>
      <c r="CK29" s="370"/>
      <c r="CL29" s="371">
        <f>+'[5]Anexo 5.2.A'!Z66</f>
        <v>0</v>
      </c>
      <c r="CM29" s="371">
        <f>+'[5]Anexo 5.2.A'!AA66</f>
        <v>0</v>
      </c>
      <c r="CN29" s="371">
        <f>+'[5]Anexo 5.2.A'!AB66</f>
        <v>0</v>
      </c>
    </row>
    <row r="30" spans="1:92" ht="66" x14ac:dyDescent="0.3">
      <c r="A30" s="248" t="s">
        <v>935</v>
      </c>
      <c r="B30" s="271">
        <v>200000000</v>
      </c>
      <c r="C30" s="271">
        <f>C$29*(B30/B$29)</f>
        <v>200000000</v>
      </c>
      <c r="D30" s="271">
        <f t="shared" ref="D30:F30" si="21">D$29*(C30/C$29)</f>
        <v>144757097.33333331</v>
      </c>
      <c r="E30" s="271">
        <f t="shared" si="21"/>
        <v>41504742</v>
      </c>
      <c r="F30" s="271">
        <f t="shared" si="21"/>
        <v>33282955.333333332</v>
      </c>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c r="BJ30" s="259"/>
      <c r="BK30" s="259"/>
      <c r="BL30" s="259"/>
      <c r="BM30" s="259"/>
      <c r="BN30" s="259"/>
      <c r="BO30" s="259"/>
      <c r="BP30" s="259"/>
      <c r="BQ30" s="259"/>
      <c r="BR30" s="259"/>
      <c r="BS30" s="254"/>
      <c r="BT30" s="254"/>
      <c r="BU30" s="254"/>
      <c r="BV30" s="254"/>
      <c r="BW30" s="254"/>
      <c r="BX30" s="254"/>
      <c r="BY30" s="254"/>
      <c r="BZ30" s="254"/>
      <c r="CA30" s="255">
        <f t="shared" si="6"/>
        <v>200000000</v>
      </c>
      <c r="CB30" s="255">
        <f t="shared" si="6"/>
        <v>144757097.33333331</v>
      </c>
      <c r="CC30" s="255">
        <f t="shared" si="6"/>
        <v>41504742</v>
      </c>
      <c r="CD30" s="255">
        <f t="shared" si="6"/>
        <v>33282955.333333332</v>
      </c>
      <c r="CE30" s="256">
        <f t="shared" si="4"/>
        <v>0</v>
      </c>
      <c r="CF30" s="257">
        <f t="shared" si="5"/>
        <v>-68723306.691626698</v>
      </c>
      <c r="CG30" s="257">
        <f t="shared" si="5"/>
        <v>-55079119.441599995</v>
      </c>
      <c r="CH30" s="262">
        <f t="shared" si="5"/>
        <v>33282955.333333332</v>
      </c>
      <c r="CI30" s="366"/>
      <c r="CJ30" s="290"/>
      <c r="CK30" s="367" t="s">
        <v>1103</v>
      </c>
      <c r="CL30" s="368">
        <v>213480404.02496001</v>
      </c>
      <c r="CM30" s="368">
        <v>96583861.441599995</v>
      </c>
      <c r="CN30" s="290"/>
    </row>
    <row r="31" spans="1:92" ht="33" x14ac:dyDescent="0.25">
      <c r="A31" s="248" t="s">
        <v>936</v>
      </c>
      <c r="B31" s="271">
        <v>0</v>
      </c>
      <c r="C31" s="271">
        <f t="shared" ref="C31:F34" si="22">C$29*(B31/B$29)</f>
        <v>0</v>
      </c>
      <c r="D31" s="271">
        <f t="shared" si="22"/>
        <v>0</v>
      </c>
      <c r="E31" s="271">
        <f t="shared" si="22"/>
        <v>0</v>
      </c>
      <c r="F31" s="271">
        <f t="shared" si="22"/>
        <v>0</v>
      </c>
      <c r="G31" s="251"/>
      <c r="H31" s="251"/>
      <c r="I31" s="251"/>
      <c r="J31" s="251"/>
      <c r="K31" s="277"/>
      <c r="L31" s="277"/>
      <c r="M31" s="277"/>
      <c r="N31" s="277"/>
      <c r="O31" s="252"/>
      <c r="P31" s="252"/>
      <c r="Q31" s="252"/>
      <c r="R31" s="252"/>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5">
        <f t="shared" si="6"/>
        <v>0</v>
      </c>
      <c r="CB31" s="255">
        <f t="shared" si="6"/>
        <v>0</v>
      </c>
      <c r="CC31" s="255">
        <f t="shared" si="6"/>
        <v>0</v>
      </c>
      <c r="CD31" s="255">
        <f t="shared" si="6"/>
        <v>0</v>
      </c>
      <c r="CE31" s="256">
        <f t="shared" si="4"/>
        <v>0</v>
      </c>
      <c r="CF31" s="257">
        <f t="shared" si="5"/>
        <v>0</v>
      </c>
      <c r="CG31" s="257">
        <f t="shared" si="5"/>
        <v>0</v>
      </c>
      <c r="CH31" s="262">
        <f t="shared" si="5"/>
        <v>0</v>
      </c>
      <c r="CI31" s="316"/>
      <c r="CJ31" s="360"/>
      <c r="CK31" s="367" t="s">
        <v>936</v>
      </c>
      <c r="CL31" s="368"/>
      <c r="CM31" s="368"/>
      <c r="CN31" s="316"/>
    </row>
    <row r="32" spans="1:92" ht="49.5" x14ac:dyDescent="0.3">
      <c r="A32" s="248" t="s">
        <v>937</v>
      </c>
      <c r="B32" s="271">
        <v>0</v>
      </c>
      <c r="C32" s="271">
        <f t="shared" si="22"/>
        <v>0</v>
      </c>
      <c r="D32" s="271">
        <f t="shared" si="22"/>
        <v>0</v>
      </c>
      <c r="E32" s="271">
        <f t="shared" si="22"/>
        <v>0</v>
      </c>
      <c r="F32" s="271">
        <f t="shared" si="22"/>
        <v>0</v>
      </c>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c r="BA32" s="259"/>
      <c r="BB32" s="259"/>
      <c r="BC32" s="259"/>
      <c r="BD32" s="259"/>
      <c r="BE32" s="259"/>
      <c r="BF32" s="259"/>
      <c r="BG32" s="259"/>
      <c r="BH32" s="259"/>
      <c r="BI32" s="259"/>
      <c r="BJ32" s="259"/>
      <c r="BK32" s="259"/>
      <c r="BL32" s="259"/>
      <c r="BM32" s="259"/>
      <c r="BN32" s="259"/>
      <c r="BO32" s="259"/>
      <c r="BP32" s="259"/>
      <c r="BQ32" s="259"/>
      <c r="BR32" s="259"/>
      <c r="BS32" s="259"/>
      <c r="BT32" s="259"/>
      <c r="BU32" s="259"/>
      <c r="BV32" s="259"/>
      <c r="BW32" s="259"/>
      <c r="BX32" s="259"/>
      <c r="BY32" s="259"/>
      <c r="BZ32" s="259"/>
      <c r="CA32" s="255">
        <f t="shared" si="6"/>
        <v>0</v>
      </c>
      <c r="CB32" s="255">
        <f t="shared" si="6"/>
        <v>0</v>
      </c>
      <c r="CC32" s="255">
        <f t="shared" si="6"/>
        <v>0</v>
      </c>
      <c r="CD32" s="255">
        <f t="shared" si="6"/>
        <v>0</v>
      </c>
      <c r="CE32" s="256">
        <f t="shared" si="4"/>
        <v>0</v>
      </c>
      <c r="CF32" s="257">
        <f t="shared" si="5"/>
        <v>0</v>
      </c>
      <c r="CG32" s="257">
        <f t="shared" si="5"/>
        <v>0</v>
      </c>
      <c r="CH32" s="260">
        <f t="shared" si="5"/>
        <v>0</v>
      </c>
      <c r="CI32" s="290"/>
      <c r="CJ32" s="290"/>
      <c r="CK32" s="373" t="s">
        <v>1104</v>
      </c>
      <c r="CL32" s="368"/>
      <c r="CM32" s="368"/>
      <c r="CN32" s="290"/>
    </row>
    <row r="33" spans="1:92" ht="33" x14ac:dyDescent="0.25">
      <c r="A33" s="248" t="s">
        <v>938</v>
      </c>
      <c r="B33" s="271">
        <v>0</v>
      </c>
      <c r="C33" s="271">
        <f t="shared" si="22"/>
        <v>0</v>
      </c>
      <c r="D33" s="271">
        <f t="shared" si="22"/>
        <v>0</v>
      </c>
      <c r="E33" s="271">
        <f t="shared" si="22"/>
        <v>0</v>
      </c>
      <c r="F33" s="271">
        <f t="shared" si="22"/>
        <v>0</v>
      </c>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c r="BS33" s="277"/>
      <c r="BT33" s="277"/>
      <c r="BU33" s="277"/>
      <c r="BV33" s="277"/>
      <c r="BW33" s="277"/>
      <c r="BX33" s="277"/>
      <c r="BY33" s="277"/>
      <c r="BZ33" s="277"/>
      <c r="CA33" s="255">
        <f t="shared" si="6"/>
        <v>0</v>
      </c>
      <c r="CB33" s="255">
        <f t="shared" si="6"/>
        <v>0</v>
      </c>
      <c r="CC33" s="255">
        <f t="shared" si="6"/>
        <v>0</v>
      </c>
      <c r="CD33" s="255">
        <f t="shared" si="6"/>
        <v>0</v>
      </c>
      <c r="CE33" s="256">
        <f t="shared" si="4"/>
        <v>0</v>
      </c>
      <c r="CF33" s="257">
        <f t="shared" si="5"/>
        <v>-114447276.38444</v>
      </c>
      <c r="CG33" s="257">
        <f t="shared" si="5"/>
        <v>-51778803.469900005</v>
      </c>
      <c r="CH33" s="262">
        <f t="shared" si="5"/>
        <v>0</v>
      </c>
      <c r="CI33" s="316"/>
      <c r="CJ33" s="360"/>
      <c r="CK33" s="367" t="s">
        <v>938</v>
      </c>
      <c r="CL33" s="368">
        <v>114447276.38444</v>
      </c>
      <c r="CM33" s="368">
        <v>51778803.469900005</v>
      </c>
      <c r="CN33" s="316"/>
    </row>
    <row r="34" spans="1:92" ht="49.5" x14ac:dyDescent="0.3">
      <c r="A34" s="248" t="s">
        <v>939</v>
      </c>
      <c r="B34" s="271">
        <v>100000000</v>
      </c>
      <c r="C34" s="271">
        <f t="shared" si="22"/>
        <v>100000000</v>
      </c>
      <c r="D34" s="271">
        <f t="shared" si="22"/>
        <v>72378548.666666657</v>
      </c>
      <c r="E34" s="271">
        <f t="shared" si="22"/>
        <v>20752371</v>
      </c>
      <c r="F34" s="271">
        <f t="shared" si="22"/>
        <v>16641477.666666666</v>
      </c>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59"/>
      <c r="BQ34" s="259"/>
      <c r="BR34" s="259"/>
      <c r="BS34" s="254"/>
      <c r="BT34" s="254"/>
      <c r="BU34" s="254"/>
      <c r="BV34" s="254"/>
      <c r="BW34" s="254"/>
      <c r="BX34" s="254"/>
      <c r="BY34" s="254"/>
      <c r="BZ34" s="254"/>
      <c r="CA34" s="255">
        <f t="shared" si="6"/>
        <v>100000000</v>
      </c>
      <c r="CB34" s="255">
        <f t="shared" si="6"/>
        <v>72378548.666666657</v>
      </c>
      <c r="CC34" s="255">
        <f t="shared" si="6"/>
        <v>20752371</v>
      </c>
      <c r="CD34" s="255">
        <f t="shared" si="6"/>
        <v>16641477.666666666</v>
      </c>
      <c r="CE34" s="256">
        <f t="shared" si="4"/>
        <v>0</v>
      </c>
      <c r="CF34" s="257">
        <f t="shared" si="5"/>
        <v>3443491.0760666579</v>
      </c>
      <c r="CG34" s="257">
        <f t="shared" si="5"/>
        <v>-10435569.088500001</v>
      </c>
      <c r="CH34" s="260">
        <f t="shared" si="5"/>
        <v>16641477.666666666</v>
      </c>
      <c r="CI34" s="290"/>
      <c r="CJ34" s="290"/>
      <c r="CK34" s="373" t="s">
        <v>939</v>
      </c>
      <c r="CL34" s="368">
        <v>68935057.590599999</v>
      </c>
      <c r="CM34" s="368">
        <v>31187940.088500001</v>
      </c>
      <c r="CN34" s="290"/>
    </row>
    <row r="35" spans="1:92" ht="33" x14ac:dyDescent="0.3">
      <c r="A35" s="278" t="s">
        <v>774</v>
      </c>
      <c r="B35" s="265">
        <v>2200400677</v>
      </c>
      <c r="C35" s="265">
        <v>1570400677</v>
      </c>
      <c r="D35" s="265">
        <v>1524926187</v>
      </c>
      <c r="E35" s="265">
        <v>14809000</v>
      </c>
      <c r="F35" s="265">
        <v>14809000</v>
      </c>
      <c r="G35" s="265">
        <v>630000000</v>
      </c>
      <c r="H35" s="265">
        <v>625000000</v>
      </c>
      <c r="I35" s="265">
        <v>0</v>
      </c>
      <c r="J35" s="265">
        <v>0</v>
      </c>
      <c r="K35" s="266">
        <f t="shared" ref="K35:BV35" si="23">SUM(K36:K44)</f>
        <v>0</v>
      </c>
      <c r="L35" s="266">
        <f t="shared" si="23"/>
        <v>0</v>
      </c>
      <c r="M35" s="266">
        <f t="shared" si="23"/>
        <v>0</v>
      </c>
      <c r="N35" s="266">
        <f t="shared" si="23"/>
        <v>0</v>
      </c>
      <c r="O35" s="266">
        <f t="shared" si="23"/>
        <v>0</v>
      </c>
      <c r="P35" s="266">
        <f t="shared" si="23"/>
        <v>0</v>
      </c>
      <c r="Q35" s="266">
        <f t="shared" si="23"/>
        <v>0</v>
      </c>
      <c r="R35" s="266">
        <f t="shared" si="23"/>
        <v>0</v>
      </c>
      <c r="S35" s="266">
        <f t="shared" si="23"/>
        <v>0</v>
      </c>
      <c r="T35" s="266">
        <f t="shared" si="23"/>
        <v>0</v>
      </c>
      <c r="U35" s="266">
        <f t="shared" si="23"/>
        <v>0</v>
      </c>
      <c r="V35" s="266">
        <f t="shared" si="23"/>
        <v>0</v>
      </c>
      <c r="W35" s="266">
        <f t="shared" si="23"/>
        <v>0</v>
      </c>
      <c r="X35" s="266">
        <f t="shared" si="23"/>
        <v>0</v>
      </c>
      <c r="Y35" s="266">
        <f t="shared" si="23"/>
        <v>0</v>
      </c>
      <c r="Z35" s="266">
        <f t="shared" si="23"/>
        <v>0</v>
      </c>
      <c r="AA35" s="266">
        <f t="shared" si="23"/>
        <v>0</v>
      </c>
      <c r="AB35" s="266">
        <f t="shared" si="23"/>
        <v>0</v>
      </c>
      <c r="AC35" s="266">
        <f t="shared" si="23"/>
        <v>0</v>
      </c>
      <c r="AD35" s="266">
        <f t="shared" si="23"/>
        <v>0</v>
      </c>
      <c r="AE35" s="266">
        <f t="shared" si="23"/>
        <v>0</v>
      </c>
      <c r="AF35" s="266">
        <f t="shared" si="23"/>
        <v>0</v>
      </c>
      <c r="AG35" s="266">
        <f t="shared" si="23"/>
        <v>0</v>
      </c>
      <c r="AH35" s="266">
        <f t="shared" si="23"/>
        <v>0</v>
      </c>
      <c r="AI35" s="266">
        <f t="shared" si="23"/>
        <v>0</v>
      </c>
      <c r="AJ35" s="266">
        <f t="shared" si="23"/>
        <v>0</v>
      </c>
      <c r="AK35" s="266">
        <f t="shared" si="23"/>
        <v>0</v>
      </c>
      <c r="AL35" s="266">
        <f t="shared" si="23"/>
        <v>0</v>
      </c>
      <c r="AM35" s="266">
        <v>0</v>
      </c>
      <c r="AN35" s="266">
        <f t="shared" si="23"/>
        <v>0</v>
      </c>
      <c r="AO35" s="266">
        <f t="shared" si="23"/>
        <v>0</v>
      </c>
      <c r="AP35" s="266">
        <f t="shared" si="23"/>
        <v>0</v>
      </c>
      <c r="AQ35" s="266">
        <f t="shared" si="23"/>
        <v>0</v>
      </c>
      <c r="AR35" s="266">
        <f t="shared" si="23"/>
        <v>0</v>
      </c>
      <c r="AS35" s="266">
        <f t="shared" si="23"/>
        <v>0</v>
      </c>
      <c r="AT35" s="266">
        <f t="shared" si="23"/>
        <v>0</v>
      </c>
      <c r="AU35" s="266">
        <f t="shared" si="23"/>
        <v>0</v>
      </c>
      <c r="AV35" s="266">
        <f t="shared" si="23"/>
        <v>0</v>
      </c>
      <c r="AW35" s="266">
        <f t="shared" si="23"/>
        <v>0</v>
      </c>
      <c r="AX35" s="266">
        <f t="shared" si="23"/>
        <v>0</v>
      </c>
      <c r="AY35" s="266">
        <f t="shared" si="23"/>
        <v>0</v>
      </c>
      <c r="AZ35" s="266">
        <f t="shared" si="23"/>
        <v>0</v>
      </c>
      <c r="BA35" s="266">
        <f t="shared" si="23"/>
        <v>0</v>
      </c>
      <c r="BB35" s="266">
        <f t="shared" si="23"/>
        <v>0</v>
      </c>
      <c r="BC35" s="266">
        <f t="shared" si="23"/>
        <v>0</v>
      </c>
      <c r="BD35" s="266">
        <f t="shared" si="23"/>
        <v>0</v>
      </c>
      <c r="BE35" s="266">
        <f t="shared" si="23"/>
        <v>0</v>
      </c>
      <c r="BF35" s="266">
        <f t="shared" si="23"/>
        <v>0</v>
      </c>
      <c r="BG35" s="266">
        <f t="shared" si="23"/>
        <v>0</v>
      </c>
      <c r="BH35" s="266">
        <f t="shared" si="23"/>
        <v>0</v>
      </c>
      <c r="BI35" s="266">
        <f t="shared" si="23"/>
        <v>0</v>
      </c>
      <c r="BJ35" s="266">
        <f t="shared" si="23"/>
        <v>0</v>
      </c>
      <c r="BK35" s="266">
        <f t="shared" si="23"/>
        <v>0</v>
      </c>
      <c r="BL35" s="266">
        <f t="shared" si="23"/>
        <v>0</v>
      </c>
      <c r="BM35" s="266">
        <f t="shared" si="23"/>
        <v>0</v>
      </c>
      <c r="BN35" s="266">
        <f t="shared" si="23"/>
        <v>0</v>
      </c>
      <c r="BO35" s="266">
        <f t="shared" si="23"/>
        <v>0</v>
      </c>
      <c r="BP35" s="266">
        <f t="shared" si="23"/>
        <v>0</v>
      </c>
      <c r="BQ35" s="266">
        <f t="shared" si="23"/>
        <v>0</v>
      </c>
      <c r="BR35" s="266">
        <f t="shared" si="23"/>
        <v>0</v>
      </c>
      <c r="BS35" s="266">
        <f t="shared" si="23"/>
        <v>0</v>
      </c>
      <c r="BT35" s="266">
        <f t="shared" si="23"/>
        <v>0</v>
      </c>
      <c r="BU35" s="266">
        <f t="shared" si="23"/>
        <v>0</v>
      </c>
      <c r="BV35" s="266">
        <f t="shared" si="23"/>
        <v>0</v>
      </c>
      <c r="BW35" s="266">
        <f t="shared" ref="BW35:CD35" si="24">SUM(BW36:BW44)</f>
        <v>0</v>
      </c>
      <c r="BX35" s="266">
        <f t="shared" si="24"/>
        <v>0</v>
      </c>
      <c r="BY35" s="266">
        <f t="shared" si="24"/>
        <v>0</v>
      </c>
      <c r="BZ35" s="266">
        <f t="shared" si="24"/>
        <v>0</v>
      </c>
      <c r="CA35" s="266">
        <f t="shared" si="24"/>
        <v>2200400677</v>
      </c>
      <c r="CB35" s="266">
        <f t="shared" si="24"/>
        <v>2149926187</v>
      </c>
      <c r="CC35" s="266">
        <f t="shared" si="24"/>
        <v>14809000</v>
      </c>
      <c r="CD35" s="266">
        <f t="shared" si="24"/>
        <v>14809000</v>
      </c>
      <c r="CE35" s="267">
        <f t="shared" si="4"/>
        <v>0</v>
      </c>
      <c r="CF35" s="268">
        <f t="shared" si="5"/>
        <v>2149926187</v>
      </c>
      <c r="CG35" s="268">
        <f t="shared" si="5"/>
        <v>14809000</v>
      </c>
      <c r="CH35" s="260">
        <f t="shared" si="5"/>
        <v>14809000</v>
      </c>
      <c r="CI35" s="290"/>
      <c r="CJ35" s="290"/>
      <c r="CK35" s="367"/>
      <c r="CL35" s="372">
        <f>+'[5]Anexo 5.2.A'!Z70</f>
        <v>0</v>
      </c>
      <c r="CM35" s="372">
        <f>+'[5]Anexo 5.2.A'!AA70</f>
        <v>0</v>
      </c>
      <c r="CN35" s="372">
        <f>+'[5]Anexo 5.2.A'!AB70</f>
        <v>0</v>
      </c>
    </row>
    <row r="36" spans="1:92" ht="33" x14ac:dyDescent="0.3">
      <c r="A36" s="284" t="s">
        <v>940</v>
      </c>
      <c r="B36" s="281">
        <v>0</v>
      </c>
      <c r="C36" s="285">
        <f>C$35*(B36/B$35)</f>
        <v>0</v>
      </c>
      <c r="D36" s="285">
        <f t="shared" ref="D36:H37" si="25">D$35*(C36/C$35)</f>
        <v>0</v>
      </c>
      <c r="E36" s="285">
        <f t="shared" si="25"/>
        <v>0</v>
      </c>
      <c r="F36" s="285">
        <f t="shared" si="25"/>
        <v>0</v>
      </c>
      <c r="G36" s="285">
        <f t="shared" si="25"/>
        <v>0</v>
      </c>
      <c r="H36" s="285">
        <f t="shared" si="25"/>
        <v>0</v>
      </c>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77"/>
      <c r="BD36" s="277"/>
      <c r="BE36" s="277"/>
      <c r="BF36" s="277"/>
      <c r="BG36" s="277"/>
      <c r="BH36" s="277"/>
      <c r="BI36" s="277"/>
      <c r="BJ36" s="277"/>
      <c r="BK36" s="259"/>
      <c r="BL36" s="259"/>
      <c r="BM36" s="259"/>
      <c r="BN36" s="259"/>
      <c r="BO36" s="259"/>
      <c r="BP36" s="259"/>
      <c r="BQ36" s="259"/>
      <c r="BR36" s="259"/>
      <c r="BS36" s="254"/>
      <c r="BT36" s="254"/>
      <c r="BU36" s="254"/>
      <c r="BV36" s="254"/>
      <c r="BW36" s="254"/>
      <c r="BX36" s="254"/>
      <c r="BY36" s="254"/>
      <c r="BZ36" s="254"/>
      <c r="CA36" s="255">
        <f t="shared" si="6"/>
        <v>0</v>
      </c>
      <c r="CB36" s="255">
        <f t="shared" si="6"/>
        <v>0</v>
      </c>
      <c r="CC36" s="255">
        <f t="shared" si="6"/>
        <v>0</v>
      </c>
      <c r="CD36" s="255">
        <f t="shared" si="6"/>
        <v>0</v>
      </c>
      <c r="CE36" s="256">
        <f t="shared" si="4"/>
        <v>0</v>
      </c>
      <c r="CF36" s="257">
        <f t="shared" si="5"/>
        <v>0</v>
      </c>
      <c r="CG36" s="257">
        <f t="shared" si="5"/>
        <v>0</v>
      </c>
      <c r="CH36" s="262">
        <f t="shared" si="5"/>
        <v>0</v>
      </c>
      <c r="CI36" s="366"/>
      <c r="CJ36" s="290"/>
      <c r="CK36" s="373" t="s">
        <v>940</v>
      </c>
      <c r="CL36" s="290"/>
      <c r="CM36" s="290"/>
      <c r="CN36" s="290"/>
    </row>
    <row r="37" spans="1:92" ht="51" x14ac:dyDescent="0.3">
      <c r="A37" s="270" t="s">
        <v>941</v>
      </c>
      <c r="B37" s="271">
        <v>300000000</v>
      </c>
      <c r="C37" s="285">
        <f>C$35*(B37/B$35)</f>
        <v>214106552.51311761</v>
      </c>
      <c r="D37" s="285">
        <f t="shared" si="25"/>
        <v>207906614.86421639</v>
      </c>
      <c r="E37" s="285">
        <f t="shared" si="25"/>
        <v>2019041.3711638756</v>
      </c>
      <c r="F37" s="285">
        <f t="shared" si="25"/>
        <v>2019041.3711638756</v>
      </c>
      <c r="G37" s="285">
        <f t="shared" si="25"/>
        <v>85893447.486882418</v>
      </c>
      <c r="H37" s="285">
        <f t="shared" si="25"/>
        <v>85211753.459208742</v>
      </c>
      <c r="I37" s="285"/>
      <c r="J37" s="285"/>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59"/>
      <c r="AZ37" s="259"/>
      <c r="BA37" s="259"/>
      <c r="BB37" s="259"/>
      <c r="BC37" s="259"/>
      <c r="BD37" s="259"/>
      <c r="BE37" s="259"/>
      <c r="BF37" s="259"/>
      <c r="BG37" s="259"/>
      <c r="BH37" s="259"/>
      <c r="BI37" s="259"/>
      <c r="BJ37" s="259"/>
      <c r="BK37" s="259"/>
      <c r="BL37" s="259"/>
      <c r="BM37" s="259"/>
      <c r="BN37" s="259"/>
      <c r="BO37" s="259"/>
      <c r="BP37" s="259"/>
      <c r="BQ37" s="259"/>
      <c r="BR37" s="259"/>
      <c r="BS37" s="254"/>
      <c r="BT37" s="254"/>
      <c r="BU37" s="254"/>
      <c r="BV37" s="254"/>
      <c r="BW37" s="254"/>
      <c r="BX37" s="254"/>
      <c r="BY37" s="254"/>
      <c r="BZ37" s="254"/>
      <c r="CA37" s="255">
        <f t="shared" si="6"/>
        <v>300000000</v>
      </c>
      <c r="CB37" s="255">
        <f t="shared" si="6"/>
        <v>293118368.32342511</v>
      </c>
      <c r="CC37" s="255">
        <f t="shared" si="6"/>
        <v>2019041.3711638756</v>
      </c>
      <c r="CD37" s="255">
        <f t="shared" si="6"/>
        <v>2019041.3711638756</v>
      </c>
      <c r="CE37" s="256">
        <f t="shared" si="4"/>
        <v>0</v>
      </c>
      <c r="CF37" s="257">
        <f t="shared" si="5"/>
        <v>-493317501.93112034</v>
      </c>
      <c r="CG37" s="257">
        <f t="shared" si="5"/>
        <v>-11441480.018836124</v>
      </c>
      <c r="CH37" s="260">
        <f t="shared" si="5"/>
        <v>2019041.3711638756</v>
      </c>
      <c r="CI37" s="290"/>
      <c r="CJ37" s="290"/>
      <c r="CK37" s="373" t="s">
        <v>941</v>
      </c>
      <c r="CL37" s="368">
        <v>786435870.25454545</v>
      </c>
      <c r="CM37" s="368">
        <v>13460521.389999999</v>
      </c>
      <c r="CN37" s="290"/>
    </row>
    <row r="38" spans="1:92" ht="16.5" x14ac:dyDescent="0.25">
      <c r="A38" s="270" t="s">
        <v>942</v>
      </c>
      <c r="B38" s="271">
        <v>30000000</v>
      </c>
      <c r="C38" s="285">
        <f t="shared" ref="C38:H44" si="26">C$35*(B38/B$35)</f>
        <v>21410655.25131176</v>
      </c>
      <c r="D38" s="285">
        <f t="shared" si="26"/>
        <v>20790661.486421637</v>
      </c>
      <c r="E38" s="285">
        <f t="shared" si="26"/>
        <v>201904.13711638752</v>
      </c>
      <c r="F38" s="285">
        <f t="shared" si="26"/>
        <v>201904.13711638752</v>
      </c>
      <c r="G38" s="285">
        <f t="shared" si="26"/>
        <v>8589344.7486882396</v>
      </c>
      <c r="H38" s="285">
        <f t="shared" si="26"/>
        <v>8521175.3459208719</v>
      </c>
      <c r="I38" s="285"/>
      <c r="J38" s="285"/>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4"/>
      <c r="BT38" s="254"/>
      <c r="BU38" s="254"/>
      <c r="BV38" s="254"/>
      <c r="BW38" s="254"/>
      <c r="BX38" s="254"/>
      <c r="BY38" s="254"/>
      <c r="BZ38" s="254"/>
      <c r="CA38" s="255">
        <f t="shared" si="6"/>
        <v>30000000</v>
      </c>
      <c r="CB38" s="255">
        <f t="shared" si="6"/>
        <v>29311836.832342509</v>
      </c>
      <c r="CC38" s="255">
        <f t="shared" si="6"/>
        <v>201904.13711638752</v>
      </c>
      <c r="CD38" s="255">
        <f t="shared" si="6"/>
        <v>201904.13711638752</v>
      </c>
      <c r="CE38" s="256">
        <f t="shared" si="4"/>
        <v>0</v>
      </c>
      <c r="CF38" s="257">
        <f t="shared" si="5"/>
        <v>-179508.30220294744</v>
      </c>
      <c r="CG38" s="257">
        <f t="shared" si="5"/>
        <v>-304447.76470179437</v>
      </c>
      <c r="CH38" s="262">
        <f t="shared" si="5"/>
        <v>201904.13711638752</v>
      </c>
      <c r="CI38" s="316"/>
      <c r="CJ38" s="360"/>
      <c r="CK38" s="373" t="s">
        <v>942</v>
      </c>
      <c r="CL38" s="368">
        <v>29491345.134545457</v>
      </c>
      <c r="CM38" s="368">
        <v>506351.90181818185</v>
      </c>
      <c r="CN38" s="316"/>
    </row>
    <row r="39" spans="1:92" ht="49.5" x14ac:dyDescent="0.3">
      <c r="A39" s="270" t="s">
        <v>943</v>
      </c>
      <c r="B39" s="271">
        <v>1000000000</v>
      </c>
      <c r="C39" s="285">
        <f t="shared" si="26"/>
        <v>713688508.37705863</v>
      </c>
      <c r="D39" s="285">
        <f t="shared" si="26"/>
        <v>693022049.54738796</v>
      </c>
      <c r="E39" s="285">
        <f t="shared" si="26"/>
        <v>6730137.9038795847</v>
      </c>
      <c r="F39" s="285">
        <f t="shared" si="26"/>
        <v>6730137.9038795847</v>
      </c>
      <c r="G39" s="285">
        <f t="shared" si="26"/>
        <v>286311491.62294137</v>
      </c>
      <c r="H39" s="285">
        <f t="shared" si="26"/>
        <v>284039178.19736248</v>
      </c>
      <c r="I39" s="285">
        <v>0</v>
      </c>
      <c r="J39" s="285">
        <v>0</v>
      </c>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85">
        <v>0</v>
      </c>
      <c r="AN39" s="285">
        <v>0</v>
      </c>
      <c r="AO39" s="285">
        <v>0</v>
      </c>
      <c r="AP39" s="285">
        <v>0</v>
      </c>
      <c r="AQ39" s="259"/>
      <c r="AR39" s="259"/>
      <c r="AS39" s="259"/>
      <c r="AT39" s="259"/>
      <c r="AU39" s="259"/>
      <c r="AV39" s="259"/>
      <c r="AW39" s="259"/>
      <c r="AX39" s="259"/>
      <c r="AY39" s="259"/>
      <c r="AZ39" s="259"/>
      <c r="BA39" s="259"/>
      <c r="BB39" s="259"/>
      <c r="BC39" s="259"/>
      <c r="BD39" s="259"/>
      <c r="BE39" s="259"/>
      <c r="BF39" s="259"/>
      <c r="BG39" s="259"/>
      <c r="BH39" s="259"/>
      <c r="BI39" s="259"/>
      <c r="BJ39" s="259"/>
      <c r="BK39" s="259"/>
      <c r="BL39" s="259"/>
      <c r="BM39" s="259"/>
      <c r="BN39" s="259"/>
      <c r="BO39" s="259"/>
      <c r="BP39" s="259"/>
      <c r="BQ39" s="259"/>
      <c r="BR39" s="259"/>
      <c r="BS39" s="254"/>
      <c r="BT39" s="254"/>
      <c r="BU39" s="254"/>
      <c r="BV39" s="254"/>
      <c r="BW39" s="254"/>
      <c r="BX39" s="254"/>
      <c r="BY39" s="254"/>
      <c r="BZ39" s="254"/>
      <c r="CA39" s="255">
        <f t="shared" si="6"/>
        <v>1000000000</v>
      </c>
      <c r="CB39" s="255">
        <f t="shared" si="6"/>
        <v>977061227.7447505</v>
      </c>
      <c r="CC39" s="255">
        <f t="shared" si="6"/>
        <v>6730137.9038795847</v>
      </c>
      <c r="CD39" s="255">
        <f t="shared" si="6"/>
        <v>6730137.9038795847</v>
      </c>
      <c r="CE39" s="256">
        <f t="shared" si="4"/>
        <v>0</v>
      </c>
      <c r="CF39" s="257">
        <f t="shared" si="5"/>
        <v>-5983610.0734313726</v>
      </c>
      <c r="CG39" s="257">
        <f t="shared" si="5"/>
        <v>-9979474.856120415</v>
      </c>
      <c r="CH39" s="260">
        <f t="shared" si="5"/>
        <v>6730137.9038795847</v>
      </c>
      <c r="CI39" s="290"/>
      <c r="CJ39" s="290"/>
      <c r="CK39" s="373" t="s">
        <v>1105</v>
      </c>
      <c r="CL39" s="368">
        <v>983044837.81818187</v>
      </c>
      <c r="CM39" s="368">
        <v>16709612.76</v>
      </c>
      <c r="CN39" s="290"/>
    </row>
    <row r="40" spans="1:92" ht="33" x14ac:dyDescent="0.3">
      <c r="A40" s="270" t="s">
        <v>944</v>
      </c>
      <c r="B40" s="271">
        <v>50000000</v>
      </c>
      <c r="C40" s="285">
        <f t="shared" si="26"/>
        <v>35684425.418852933</v>
      </c>
      <c r="D40" s="285">
        <f t="shared" si="26"/>
        <v>34651102.477369398</v>
      </c>
      <c r="E40" s="285">
        <f t="shared" si="26"/>
        <v>336506.89519397926</v>
      </c>
      <c r="F40" s="285">
        <f t="shared" si="26"/>
        <v>336506.89519397926</v>
      </c>
      <c r="G40" s="285">
        <f t="shared" si="26"/>
        <v>14315574.581147067</v>
      </c>
      <c r="H40" s="285">
        <f t="shared" si="26"/>
        <v>14201958.909868123</v>
      </c>
      <c r="I40" s="285"/>
      <c r="J40" s="285"/>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59"/>
      <c r="BK40" s="259"/>
      <c r="BL40" s="259"/>
      <c r="BM40" s="259"/>
      <c r="BN40" s="259"/>
      <c r="BO40" s="259"/>
      <c r="BP40" s="259"/>
      <c r="BQ40" s="259"/>
      <c r="BR40" s="259"/>
      <c r="BS40" s="286"/>
      <c r="BT40" s="286"/>
      <c r="BU40" s="286"/>
      <c r="BV40" s="286"/>
      <c r="BW40" s="286"/>
      <c r="BX40" s="286"/>
      <c r="BY40" s="286"/>
      <c r="BZ40" s="286"/>
      <c r="CA40" s="255">
        <f t="shared" si="6"/>
        <v>50000000</v>
      </c>
      <c r="CB40" s="255">
        <f t="shared" si="6"/>
        <v>48853061.387237519</v>
      </c>
      <c r="CC40" s="255">
        <f t="shared" si="6"/>
        <v>336506.89519397926</v>
      </c>
      <c r="CD40" s="255">
        <f t="shared" si="6"/>
        <v>336506.89519397926</v>
      </c>
      <c r="CE40" s="256">
        <f t="shared" si="4"/>
        <v>0</v>
      </c>
      <c r="CF40" s="257">
        <f t="shared" si="5"/>
        <v>-49451422.394580662</v>
      </c>
      <c r="CG40" s="257">
        <f t="shared" si="5"/>
        <v>-1351332.7775332932</v>
      </c>
      <c r="CH40" s="260">
        <f t="shared" si="5"/>
        <v>336506.89519397926</v>
      </c>
      <c r="CI40" s="290"/>
      <c r="CJ40" s="290"/>
      <c r="CK40" s="373" t="s">
        <v>944</v>
      </c>
      <c r="CL40" s="368">
        <v>98304483.781818181</v>
      </c>
      <c r="CM40" s="368">
        <v>1687839.6727272726</v>
      </c>
      <c r="CN40" s="290"/>
    </row>
    <row r="41" spans="1:92" ht="16.5" x14ac:dyDescent="0.3">
      <c r="A41" s="270" t="s">
        <v>945</v>
      </c>
      <c r="B41" s="271">
        <v>50400677</v>
      </c>
      <c r="C41" s="285">
        <f t="shared" si="26"/>
        <v>35970383.989323929</v>
      </c>
      <c r="D41" s="285">
        <f t="shared" si="26"/>
        <v>34928780.473115899</v>
      </c>
      <c r="E41" s="285">
        <f t="shared" si="26"/>
        <v>339203.50665889203</v>
      </c>
      <c r="F41" s="285">
        <f t="shared" si="26"/>
        <v>339203.50665889203</v>
      </c>
      <c r="G41" s="285">
        <f t="shared" si="26"/>
        <v>14430293.010676075</v>
      </c>
      <c r="H41" s="285">
        <f t="shared" si="26"/>
        <v>14315766.875670709</v>
      </c>
      <c r="I41" s="285"/>
      <c r="J41" s="285"/>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86"/>
      <c r="BT41" s="286"/>
      <c r="BU41" s="286"/>
      <c r="BV41" s="286"/>
      <c r="BW41" s="286"/>
      <c r="BX41" s="286"/>
      <c r="BY41" s="286"/>
      <c r="BZ41" s="286"/>
      <c r="CA41" s="255">
        <f t="shared" si="6"/>
        <v>50400677</v>
      </c>
      <c r="CB41" s="255">
        <f t="shared" si="6"/>
        <v>49244547.348786607</v>
      </c>
      <c r="CC41" s="255">
        <f t="shared" si="6"/>
        <v>339203.50665889203</v>
      </c>
      <c r="CD41" s="255">
        <f t="shared" si="6"/>
        <v>339203.50665889203</v>
      </c>
      <c r="CE41" s="256">
        <f t="shared" si="4"/>
        <v>0</v>
      </c>
      <c r="CF41" s="257">
        <f t="shared" si="5"/>
        <v>92305.457877516747</v>
      </c>
      <c r="CG41" s="257">
        <f t="shared" si="5"/>
        <v>-504716.32970474428</v>
      </c>
      <c r="CH41" s="262">
        <f t="shared" si="5"/>
        <v>339203.50665889203</v>
      </c>
      <c r="CI41" s="316"/>
      <c r="CJ41" s="360"/>
      <c r="CK41" s="373" t="s">
        <v>945</v>
      </c>
      <c r="CL41" s="368">
        <v>49152241.890909091</v>
      </c>
      <c r="CM41" s="368">
        <v>843919.83636363631</v>
      </c>
      <c r="CN41" s="316"/>
    </row>
    <row r="42" spans="1:92" ht="49.5" x14ac:dyDescent="0.3">
      <c r="A42" s="270" t="s">
        <v>946</v>
      </c>
      <c r="B42" s="271">
        <v>300000000</v>
      </c>
      <c r="C42" s="285">
        <f t="shared" si="26"/>
        <v>214106552.51311761</v>
      </c>
      <c r="D42" s="285">
        <f t="shared" si="26"/>
        <v>207906614.86421639</v>
      </c>
      <c r="E42" s="285">
        <f t="shared" si="26"/>
        <v>2019041.3711638756</v>
      </c>
      <c r="F42" s="285">
        <f t="shared" si="26"/>
        <v>2019041.3711638756</v>
      </c>
      <c r="G42" s="285">
        <f t="shared" si="26"/>
        <v>85893447.486882418</v>
      </c>
      <c r="H42" s="285">
        <f t="shared" si="26"/>
        <v>85211753.459208742</v>
      </c>
      <c r="I42" s="285"/>
      <c r="J42" s="285"/>
      <c r="K42" s="283"/>
      <c r="L42" s="283"/>
      <c r="M42" s="283"/>
      <c r="N42" s="283"/>
      <c r="O42" s="283"/>
      <c r="P42" s="283"/>
      <c r="Q42" s="283"/>
      <c r="R42" s="283"/>
      <c r="S42" s="283"/>
      <c r="T42" s="283"/>
      <c r="U42" s="283"/>
      <c r="V42" s="283"/>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86"/>
      <c r="BT42" s="286"/>
      <c r="BU42" s="286"/>
      <c r="BV42" s="286"/>
      <c r="BW42" s="286"/>
      <c r="BX42" s="286"/>
      <c r="BY42" s="286"/>
      <c r="BZ42" s="286"/>
      <c r="CA42" s="255">
        <f t="shared" si="6"/>
        <v>300000000</v>
      </c>
      <c r="CB42" s="255">
        <f t="shared" si="6"/>
        <v>293118368.32342511</v>
      </c>
      <c r="CC42" s="255">
        <f t="shared" si="6"/>
        <v>2019041.3711638756</v>
      </c>
      <c r="CD42" s="255">
        <f t="shared" si="6"/>
        <v>2019041.3711638756</v>
      </c>
      <c r="CE42" s="256">
        <f t="shared" si="4"/>
        <v>0</v>
      </c>
      <c r="CF42" s="257">
        <f t="shared" si="5"/>
        <v>-1795083.0220294595</v>
      </c>
      <c r="CG42" s="257">
        <f t="shared" si="5"/>
        <v>-3044477.6470179418</v>
      </c>
      <c r="CH42" s="262">
        <f t="shared" si="5"/>
        <v>2019041.3711638756</v>
      </c>
      <c r="CI42" s="316"/>
      <c r="CJ42" s="360"/>
      <c r="CK42" s="374" t="s">
        <v>946</v>
      </c>
      <c r="CL42" s="368">
        <v>294913451.34545457</v>
      </c>
      <c r="CM42" s="368">
        <v>5063519.0181818176</v>
      </c>
      <c r="CN42" s="316"/>
    </row>
    <row r="43" spans="1:92" ht="16.5" x14ac:dyDescent="0.3">
      <c r="A43" s="270" t="s">
        <v>947</v>
      </c>
      <c r="B43" s="271">
        <v>70000000</v>
      </c>
      <c r="C43" s="285">
        <f t="shared" si="26"/>
        <v>49958195.586394101</v>
      </c>
      <c r="D43" s="285">
        <f t="shared" si="26"/>
        <v>48511543.468317151</v>
      </c>
      <c r="E43" s="285">
        <f t="shared" si="26"/>
        <v>471109.65327157092</v>
      </c>
      <c r="F43" s="285">
        <f t="shared" si="26"/>
        <v>471109.65327157092</v>
      </c>
      <c r="G43" s="285">
        <f t="shared" si="26"/>
        <v>20041804.413605895</v>
      </c>
      <c r="H43" s="285">
        <f t="shared" si="26"/>
        <v>19882742.47381537</v>
      </c>
      <c r="I43" s="285"/>
      <c r="J43" s="285"/>
      <c r="K43" s="259"/>
      <c r="L43" s="259"/>
      <c r="M43" s="259"/>
      <c r="N43" s="259"/>
      <c r="O43" s="259"/>
      <c r="P43" s="259"/>
      <c r="Q43" s="259"/>
      <c r="R43" s="259"/>
      <c r="S43" s="259"/>
      <c r="T43" s="259"/>
      <c r="U43" s="259"/>
      <c r="V43" s="259"/>
      <c r="W43" s="259"/>
      <c r="X43" s="259"/>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86"/>
      <c r="BT43" s="286"/>
      <c r="BU43" s="286"/>
      <c r="BV43" s="286"/>
      <c r="BW43" s="286"/>
      <c r="BX43" s="286"/>
      <c r="BY43" s="286"/>
      <c r="BZ43" s="286"/>
      <c r="CA43" s="255">
        <f t="shared" si="6"/>
        <v>70000000</v>
      </c>
      <c r="CB43" s="255">
        <f t="shared" si="6"/>
        <v>68394285.942132518</v>
      </c>
      <c r="CC43" s="255">
        <f t="shared" si="6"/>
        <v>471109.65327157092</v>
      </c>
      <c r="CD43" s="255">
        <f t="shared" si="6"/>
        <v>471109.65327157092</v>
      </c>
      <c r="CE43" s="256">
        <f t="shared" si="4"/>
        <v>0</v>
      </c>
      <c r="CF43" s="257">
        <f t="shared" si="5"/>
        <v>-418852.70514021814</v>
      </c>
      <c r="CG43" s="257">
        <f t="shared" si="5"/>
        <v>-710378.11763752007</v>
      </c>
      <c r="CH43" s="260">
        <f t="shared" si="5"/>
        <v>471109.65327157092</v>
      </c>
      <c r="CI43" s="290"/>
      <c r="CJ43" s="290"/>
      <c r="CK43" s="373" t="s">
        <v>947</v>
      </c>
      <c r="CL43" s="368">
        <v>68813138.647272736</v>
      </c>
      <c r="CM43" s="368">
        <v>1181487.770909091</v>
      </c>
      <c r="CN43" s="290"/>
    </row>
    <row r="44" spans="1:92" ht="33" x14ac:dyDescent="0.3">
      <c r="A44" s="270" t="s">
        <v>948</v>
      </c>
      <c r="B44" s="271">
        <v>400000000</v>
      </c>
      <c r="C44" s="285">
        <f t="shared" si="26"/>
        <v>285475403.35082346</v>
      </c>
      <c r="D44" s="285">
        <f t="shared" si="26"/>
        <v>277208819.81895518</v>
      </c>
      <c r="E44" s="285">
        <f t="shared" si="26"/>
        <v>2692055.1615518341</v>
      </c>
      <c r="F44" s="285">
        <f t="shared" si="26"/>
        <v>2692055.1615518341</v>
      </c>
      <c r="G44" s="285">
        <f t="shared" si="26"/>
        <v>114524596.64917654</v>
      </c>
      <c r="H44" s="285">
        <f t="shared" si="26"/>
        <v>113615671.27894498</v>
      </c>
      <c r="I44" s="285"/>
      <c r="J44" s="285"/>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59"/>
      <c r="BR44" s="259"/>
      <c r="BS44" s="286"/>
      <c r="BT44" s="286"/>
      <c r="BU44" s="286"/>
      <c r="BV44" s="286"/>
      <c r="BW44" s="286"/>
      <c r="BX44" s="286"/>
      <c r="BY44" s="286"/>
      <c r="BZ44" s="286"/>
      <c r="CA44" s="255">
        <f t="shared" si="6"/>
        <v>400000000</v>
      </c>
      <c r="CB44" s="255">
        <f t="shared" si="6"/>
        <v>390824491.09790015</v>
      </c>
      <c r="CC44" s="255">
        <f t="shared" si="6"/>
        <v>2692055.1615518341</v>
      </c>
      <c r="CD44" s="255">
        <f t="shared" si="6"/>
        <v>2692055.1615518341</v>
      </c>
      <c r="CE44" s="256">
        <f t="shared" si="4"/>
        <v>0</v>
      </c>
      <c r="CF44" s="257">
        <f t="shared" si="5"/>
        <v>-2393444.0293725729</v>
      </c>
      <c r="CG44" s="257">
        <f t="shared" si="5"/>
        <v>-4270283.4884481654</v>
      </c>
      <c r="CH44" s="260">
        <f t="shared" si="5"/>
        <v>2692055.1615518341</v>
      </c>
      <c r="CI44" s="290"/>
      <c r="CJ44" s="290"/>
      <c r="CK44" s="374" t="s">
        <v>948</v>
      </c>
      <c r="CL44" s="368">
        <v>393217935.12727273</v>
      </c>
      <c r="CM44" s="368">
        <v>6962338.6499999994</v>
      </c>
      <c r="CN44" s="290"/>
    </row>
    <row r="45" spans="1:92" ht="33" x14ac:dyDescent="0.3">
      <c r="A45" s="278" t="s">
        <v>777</v>
      </c>
      <c r="B45" s="265">
        <v>200000000</v>
      </c>
      <c r="C45" s="265">
        <v>200000000</v>
      </c>
      <c r="D45" s="265">
        <v>68760500</v>
      </c>
      <c r="E45" s="265">
        <v>3760500</v>
      </c>
      <c r="F45" s="265">
        <v>3760500</v>
      </c>
      <c r="G45" s="265">
        <f t="shared" ref="G45:BR45" si="27">SUM(G46:G48)</f>
        <v>0</v>
      </c>
      <c r="H45" s="265">
        <f t="shared" si="27"/>
        <v>0</v>
      </c>
      <c r="I45" s="265">
        <f t="shared" si="27"/>
        <v>0</v>
      </c>
      <c r="J45" s="265">
        <f t="shared" si="27"/>
        <v>0</v>
      </c>
      <c r="K45" s="265">
        <f t="shared" si="27"/>
        <v>0</v>
      </c>
      <c r="L45" s="265">
        <f t="shared" si="27"/>
        <v>0</v>
      </c>
      <c r="M45" s="265">
        <f t="shared" si="27"/>
        <v>0</v>
      </c>
      <c r="N45" s="265">
        <f t="shared" si="27"/>
        <v>0</v>
      </c>
      <c r="O45" s="265">
        <f t="shared" si="27"/>
        <v>0</v>
      </c>
      <c r="P45" s="265">
        <f t="shared" si="27"/>
        <v>0</v>
      </c>
      <c r="Q45" s="265">
        <f t="shared" si="27"/>
        <v>0</v>
      </c>
      <c r="R45" s="265">
        <f t="shared" si="27"/>
        <v>0</v>
      </c>
      <c r="S45" s="265">
        <f t="shared" si="27"/>
        <v>0</v>
      </c>
      <c r="T45" s="265">
        <f t="shared" si="27"/>
        <v>0</v>
      </c>
      <c r="U45" s="265">
        <f t="shared" si="27"/>
        <v>0</v>
      </c>
      <c r="V45" s="265">
        <f t="shared" si="27"/>
        <v>0</v>
      </c>
      <c r="W45" s="265">
        <f t="shared" si="27"/>
        <v>0</v>
      </c>
      <c r="X45" s="265">
        <f t="shared" si="27"/>
        <v>0</v>
      </c>
      <c r="Y45" s="265">
        <f t="shared" si="27"/>
        <v>0</v>
      </c>
      <c r="Z45" s="265">
        <f t="shared" si="27"/>
        <v>0</v>
      </c>
      <c r="AA45" s="265">
        <f t="shared" si="27"/>
        <v>0</v>
      </c>
      <c r="AB45" s="265">
        <f t="shared" si="27"/>
        <v>0</v>
      </c>
      <c r="AC45" s="265">
        <f t="shared" si="27"/>
        <v>0</v>
      </c>
      <c r="AD45" s="265">
        <f t="shared" si="27"/>
        <v>0</v>
      </c>
      <c r="AE45" s="265">
        <f t="shared" si="27"/>
        <v>0</v>
      </c>
      <c r="AF45" s="265">
        <f t="shared" si="27"/>
        <v>0</v>
      </c>
      <c r="AG45" s="265">
        <f t="shared" si="27"/>
        <v>0</v>
      </c>
      <c r="AH45" s="265">
        <f t="shared" si="27"/>
        <v>0</v>
      </c>
      <c r="AI45" s="265">
        <f t="shared" si="27"/>
        <v>0</v>
      </c>
      <c r="AJ45" s="265">
        <f t="shared" si="27"/>
        <v>0</v>
      </c>
      <c r="AK45" s="265">
        <f t="shared" si="27"/>
        <v>0</v>
      </c>
      <c r="AL45" s="265">
        <f t="shared" si="27"/>
        <v>0</v>
      </c>
      <c r="AM45" s="265">
        <f t="shared" si="27"/>
        <v>0</v>
      </c>
      <c r="AN45" s="265">
        <f t="shared" si="27"/>
        <v>0</v>
      </c>
      <c r="AO45" s="265">
        <f t="shared" si="27"/>
        <v>0</v>
      </c>
      <c r="AP45" s="265">
        <f t="shared" si="27"/>
        <v>0</v>
      </c>
      <c r="AQ45" s="265">
        <f t="shared" si="27"/>
        <v>0</v>
      </c>
      <c r="AR45" s="265">
        <f t="shared" si="27"/>
        <v>0</v>
      </c>
      <c r="AS45" s="265">
        <f t="shared" si="27"/>
        <v>0</v>
      </c>
      <c r="AT45" s="265">
        <f t="shared" si="27"/>
        <v>0</v>
      </c>
      <c r="AU45" s="265">
        <f t="shared" si="27"/>
        <v>0</v>
      </c>
      <c r="AV45" s="265">
        <f t="shared" si="27"/>
        <v>0</v>
      </c>
      <c r="AW45" s="265">
        <f t="shared" si="27"/>
        <v>0</v>
      </c>
      <c r="AX45" s="265">
        <f t="shared" si="27"/>
        <v>0</v>
      </c>
      <c r="AY45" s="265">
        <f t="shared" si="27"/>
        <v>0</v>
      </c>
      <c r="AZ45" s="265">
        <f t="shared" si="27"/>
        <v>0</v>
      </c>
      <c r="BA45" s="265">
        <f t="shared" si="27"/>
        <v>0</v>
      </c>
      <c r="BB45" s="265">
        <f t="shared" si="27"/>
        <v>0</v>
      </c>
      <c r="BC45" s="265">
        <f t="shared" si="27"/>
        <v>0</v>
      </c>
      <c r="BD45" s="265">
        <f t="shared" si="27"/>
        <v>0</v>
      </c>
      <c r="BE45" s="265">
        <f t="shared" si="27"/>
        <v>0</v>
      </c>
      <c r="BF45" s="265">
        <f t="shared" si="27"/>
        <v>0</v>
      </c>
      <c r="BG45" s="265">
        <f t="shared" si="27"/>
        <v>0</v>
      </c>
      <c r="BH45" s="265">
        <f t="shared" si="27"/>
        <v>0</v>
      </c>
      <c r="BI45" s="265">
        <f t="shared" si="27"/>
        <v>0</v>
      </c>
      <c r="BJ45" s="265">
        <f t="shared" si="27"/>
        <v>0</v>
      </c>
      <c r="BK45" s="265">
        <f t="shared" si="27"/>
        <v>0</v>
      </c>
      <c r="BL45" s="265">
        <f t="shared" si="27"/>
        <v>0</v>
      </c>
      <c r="BM45" s="265">
        <f t="shared" si="27"/>
        <v>0</v>
      </c>
      <c r="BN45" s="265">
        <f t="shared" si="27"/>
        <v>0</v>
      </c>
      <c r="BO45" s="265">
        <f t="shared" si="27"/>
        <v>0</v>
      </c>
      <c r="BP45" s="265">
        <f t="shared" si="27"/>
        <v>0</v>
      </c>
      <c r="BQ45" s="265">
        <f t="shared" si="27"/>
        <v>0</v>
      </c>
      <c r="BR45" s="265">
        <f t="shared" si="27"/>
        <v>0</v>
      </c>
      <c r="BS45" s="265">
        <v>0</v>
      </c>
      <c r="BT45" s="265">
        <v>0</v>
      </c>
      <c r="BU45" s="265">
        <v>0</v>
      </c>
      <c r="BV45" s="265">
        <v>0</v>
      </c>
      <c r="BW45" s="265">
        <f t="shared" ref="BW45:CD45" si="28">SUM(BW46:BW48)</f>
        <v>0</v>
      </c>
      <c r="BX45" s="265">
        <f t="shared" si="28"/>
        <v>0</v>
      </c>
      <c r="BY45" s="265">
        <f t="shared" si="28"/>
        <v>0</v>
      </c>
      <c r="BZ45" s="265">
        <f t="shared" si="28"/>
        <v>0</v>
      </c>
      <c r="CA45" s="266">
        <f t="shared" si="28"/>
        <v>200000000</v>
      </c>
      <c r="CB45" s="266">
        <f t="shared" si="28"/>
        <v>68760500</v>
      </c>
      <c r="CC45" s="266">
        <f t="shared" si="28"/>
        <v>3760500</v>
      </c>
      <c r="CD45" s="266">
        <f t="shared" si="28"/>
        <v>3760500</v>
      </c>
      <c r="CE45" s="267">
        <f t="shared" si="4"/>
        <v>0</v>
      </c>
      <c r="CF45" s="268">
        <f t="shared" si="5"/>
        <v>68760500</v>
      </c>
      <c r="CG45" s="268">
        <f t="shared" si="5"/>
        <v>3760500</v>
      </c>
      <c r="CH45" s="260">
        <f t="shared" si="5"/>
        <v>3760500</v>
      </c>
      <c r="CI45" s="290"/>
      <c r="CJ45" s="290"/>
      <c r="CK45" s="375"/>
      <c r="CL45" s="372">
        <f>+'[5]Anexo 5.2.A'!Z75</f>
        <v>0</v>
      </c>
      <c r="CM45" s="372">
        <f>+'[5]Anexo 5.2.A'!AA75</f>
        <v>0</v>
      </c>
      <c r="CN45" s="372">
        <f>+'[5]Anexo 5.2.A'!AB75</f>
        <v>0</v>
      </c>
    </row>
    <row r="46" spans="1:92" ht="49.5" x14ac:dyDescent="0.3">
      <c r="A46" s="248" t="s">
        <v>949</v>
      </c>
      <c r="B46" s="261">
        <v>100000000</v>
      </c>
      <c r="C46" s="287">
        <f>C$45*(B46/B$45)</f>
        <v>100000000</v>
      </c>
      <c r="D46" s="287">
        <f t="shared" ref="D46:F46" si="29">D$45*(C46/C$45)</f>
        <v>34380250</v>
      </c>
      <c r="E46" s="287">
        <f t="shared" si="29"/>
        <v>1880250</v>
      </c>
      <c r="F46" s="287">
        <f t="shared" si="29"/>
        <v>1880250</v>
      </c>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59"/>
      <c r="BR46" s="259"/>
      <c r="BS46" s="287">
        <v>0</v>
      </c>
      <c r="BT46" s="287">
        <v>0</v>
      </c>
      <c r="BU46" s="287">
        <v>0</v>
      </c>
      <c r="BV46" s="287">
        <v>0</v>
      </c>
      <c r="BW46" s="287"/>
      <c r="BX46" s="287"/>
      <c r="BY46" s="287"/>
      <c r="BZ46" s="287"/>
      <c r="CA46" s="255">
        <f t="shared" si="6"/>
        <v>100000000</v>
      </c>
      <c r="CB46" s="255">
        <f t="shared" si="6"/>
        <v>34380250</v>
      </c>
      <c r="CC46" s="255">
        <f t="shared" si="6"/>
        <v>1880250</v>
      </c>
      <c r="CD46" s="255">
        <f t="shared" si="6"/>
        <v>1880250</v>
      </c>
      <c r="CE46" s="256">
        <f t="shared" si="4"/>
        <v>0</v>
      </c>
      <c r="CF46" s="257">
        <f t="shared" si="5"/>
        <v>-2414693027.7882509</v>
      </c>
      <c r="CG46" s="257">
        <f t="shared" si="5"/>
        <v>-2311069868.9141903</v>
      </c>
      <c r="CH46" s="262">
        <f t="shared" si="5"/>
        <v>1880250</v>
      </c>
      <c r="CI46" s="366"/>
      <c r="CJ46" s="290"/>
      <c r="CK46" s="367" t="s">
        <v>949</v>
      </c>
      <c r="CL46" s="368">
        <v>2449073277.7882509</v>
      </c>
      <c r="CM46" s="368">
        <v>2312950118.9141903</v>
      </c>
      <c r="CN46" s="290"/>
    </row>
    <row r="47" spans="1:92" ht="49.5" x14ac:dyDescent="0.3">
      <c r="A47" s="248" t="s">
        <v>950</v>
      </c>
      <c r="B47" s="261">
        <v>80000000</v>
      </c>
      <c r="C47" s="287">
        <f t="shared" ref="C47:F48" si="30">C$45*(B47/B$45)</f>
        <v>80000000</v>
      </c>
      <c r="D47" s="287">
        <f t="shared" si="30"/>
        <v>27504200</v>
      </c>
      <c r="E47" s="287">
        <f t="shared" si="30"/>
        <v>1504200</v>
      </c>
      <c r="F47" s="287">
        <f t="shared" si="30"/>
        <v>1504200</v>
      </c>
      <c r="G47" s="252"/>
      <c r="H47" s="252"/>
      <c r="I47" s="252"/>
      <c r="J47" s="252"/>
      <c r="K47" s="252"/>
      <c r="L47" s="252"/>
      <c r="M47" s="252"/>
      <c r="N47" s="252"/>
      <c r="O47" s="252"/>
      <c r="P47" s="252"/>
      <c r="Q47" s="252"/>
      <c r="R47" s="252"/>
      <c r="S47" s="252"/>
      <c r="T47" s="252"/>
      <c r="U47" s="252"/>
      <c r="V47" s="252"/>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1"/>
      <c r="BR47" s="251"/>
      <c r="BS47" s="286"/>
      <c r="BT47" s="286"/>
      <c r="BU47" s="286"/>
      <c r="BV47" s="286"/>
      <c r="BW47" s="286"/>
      <c r="BX47" s="286"/>
      <c r="BY47" s="286"/>
      <c r="BZ47" s="286"/>
      <c r="CA47" s="255">
        <f t="shared" si="6"/>
        <v>80000000</v>
      </c>
      <c r="CB47" s="255">
        <f t="shared" si="6"/>
        <v>27504200</v>
      </c>
      <c r="CC47" s="255">
        <f t="shared" si="6"/>
        <v>1504200</v>
      </c>
      <c r="CD47" s="255">
        <f t="shared" si="6"/>
        <v>1504200</v>
      </c>
      <c r="CE47" s="256">
        <f t="shared" si="4"/>
        <v>0</v>
      </c>
      <c r="CF47" s="257">
        <f t="shared" si="5"/>
        <v>18608789.760145456</v>
      </c>
      <c r="CG47" s="257">
        <f t="shared" si="5"/>
        <v>-6896790.0229048915</v>
      </c>
      <c r="CH47" s="262">
        <f t="shared" si="5"/>
        <v>1504200</v>
      </c>
      <c r="CI47" s="316"/>
      <c r="CJ47" s="360"/>
      <c r="CK47" s="367" t="s">
        <v>950</v>
      </c>
      <c r="CL47" s="368">
        <v>8895410.2398545463</v>
      </c>
      <c r="CM47" s="368">
        <v>8400990.0229048915</v>
      </c>
      <c r="CN47" s="316"/>
    </row>
    <row r="48" spans="1:92" ht="33" x14ac:dyDescent="0.3">
      <c r="A48" s="248" t="s">
        <v>951</v>
      </c>
      <c r="B48" s="261">
        <v>20000000</v>
      </c>
      <c r="C48" s="287">
        <f t="shared" si="30"/>
        <v>20000000</v>
      </c>
      <c r="D48" s="287">
        <f t="shared" si="30"/>
        <v>6876050</v>
      </c>
      <c r="E48" s="287">
        <f t="shared" si="30"/>
        <v>376050</v>
      </c>
      <c r="F48" s="287">
        <f t="shared" si="30"/>
        <v>376050</v>
      </c>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59"/>
      <c r="BB48" s="259"/>
      <c r="BC48" s="259"/>
      <c r="BD48" s="259"/>
      <c r="BE48" s="259"/>
      <c r="BF48" s="259"/>
      <c r="BG48" s="259"/>
      <c r="BH48" s="259"/>
      <c r="BI48" s="259"/>
      <c r="BJ48" s="259"/>
      <c r="BK48" s="259"/>
      <c r="BL48" s="259"/>
      <c r="BM48" s="259"/>
      <c r="BN48" s="259"/>
      <c r="BO48" s="259"/>
      <c r="BP48" s="259"/>
      <c r="BQ48" s="259"/>
      <c r="BR48" s="259"/>
      <c r="BS48" s="286"/>
      <c r="BT48" s="286"/>
      <c r="BU48" s="286"/>
      <c r="BV48" s="286"/>
      <c r="BW48" s="286"/>
      <c r="BX48" s="286"/>
      <c r="BY48" s="286"/>
      <c r="BZ48" s="286"/>
      <c r="CA48" s="255">
        <f t="shared" si="6"/>
        <v>20000000</v>
      </c>
      <c r="CB48" s="255">
        <f t="shared" si="6"/>
        <v>6876050</v>
      </c>
      <c r="CC48" s="255">
        <f t="shared" si="6"/>
        <v>376050</v>
      </c>
      <c r="CD48" s="255">
        <f t="shared" si="6"/>
        <v>376050</v>
      </c>
      <c r="CE48" s="256">
        <f t="shared" si="4"/>
        <v>0</v>
      </c>
      <c r="CF48" s="257">
        <f t="shared" si="5"/>
        <v>-2019360.2398545463</v>
      </c>
      <c r="CG48" s="257">
        <f t="shared" si="5"/>
        <v>-8024940.0229048915</v>
      </c>
      <c r="CH48" s="260">
        <f t="shared" si="5"/>
        <v>376050</v>
      </c>
      <c r="CI48" s="290"/>
      <c r="CJ48" s="290"/>
      <c r="CK48" s="367" t="s">
        <v>951</v>
      </c>
      <c r="CL48" s="368">
        <v>8895410.2398545463</v>
      </c>
      <c r="CM48" s="368">
        <v>8400990.0229048915</v>
      </c>
      <c r="CN48" s="290"/>
    </row>
    <row r="49" spans="1:92" ht="33" x14ac:dyDescent="0.3">
      <c r="A49" s="278" t="s">
        <v>778</v>
      </c>
      <c r="B49" s="265">
        <v>100000000</v>
      </c>
      <c r="C49" s="265">
        <v>100000000</v>
      </c>
      <c r="D49" s="265">
        <v>36000000</v>
      </c>
      <c r="E49" s="265">
        <v>0</v>
      </c>
      <c r="F49" s="265">
        <v>0</v>
      </c>
      <c r="G49" s="266">
        <f t="shared" ref="G49:BR49" si="31">SUM(G50:G52)</f>
        <v>0</v>
      </c>
      <c r="H49" s="266">
        <f t="shared" si="31"/>
        <v>0</v>
      </c>
      <c r="I49" s="266">
        <f t="shared" si="31"/>
        <v>0</v>
      </c>
      <c r="J49" s="266">
        <f t="shared" si="31"/>
        <v>0</v>
      </c>
      <c r="K49" s="266">
        <f t="shared" si="31"/>
        <v>0</v>
      </c>
      <c r="L49" s="266">
        <f t="shared" si="31"/>
        <v>0</v>
      </c>
      <c r="M49" s="266">
        <f t="shared" si="31"/>
        <v>0</v>
      </c>
      <c r="N49" s="266">
        <f t="shared" si="31"/>
        <v>0</v>
      </c>
      <c r="O49" s="266">
        <f t="shared" si="31"/>
        <v>0</v>
      </c>
      <c r="P49" s="266">
        <f t="shared" si="31"/>
        <v>0</v>
      </c>
      <c r="Q49" s="266">
        <f t="shared" si="31"/>
        <v>0</v>
      </c>
      <c r="R49" s="266">
        <f t="shared" si="31"/>
        <v>0</v>
      </c>
      <c r="S49" s="266">
        <f t="shared" si="31"/>
        <v>0</v>
      </c>
      <c r="T49" s="266">
        <f t="shared" si="31"/>
        <v>0</v>
      </c>
      <c r="U49" s="266">
        <f t="shared" si="31"/>
        <v>0</v>
      </c>
      <c r="V49" s="266">
        <f t="shared" si="31"/>
        <v>0</v>
      </c>
      <c r="W49" s="266">
        <f t="shared" si="31"/>
        <v>0</v>
      </c>
      <c r="X49" s="266">
        <f t="shared" si="31"/>
        <v>0</v>
      </c>
      <c r="Y49" s="266">
        <f t="shared" si="31"/>
        <v>0</v>
      </c>
      <c r="Z49" s="266">
        <f t="shared" si="31"/>
        <v>0</v>
      </c>
      <c r="AA49" s="266">
        <f t="shared" si="31"/>
        <v>0</v>
      </c>
      <c r="AB49" s="266">
        <f t="shared" si="31"/>
        <v>0</v>
      </c>
      <c r="AC49" s="266">
        <f t="shared" si="31"/>
        <v>0</v>
      </c>
      <c r="AD49" s="266">
        <f t="shared" si="31"/>
        <v>0</v>
      </c>
      <c r="AE49" s="266">
        <f t="shared" si="31"/>
        <v>0</v>
      </c>
      <c r="AF49" s="266">
        <f t="shared" si="31"/>
        <v>0</v>
      </c>
      <c r="AG49" s="266">
        <f t="shared" si="31"/>
        <v>0</v>
      </c>
      <c r="AH49" s="266">
        <f t="shared" si="31"/>
        <v>0</v>
      </c>
      <c r="AI49" s="266">
        <f t="shared" si="31"/>
        <v>0</v>
      </c>
      <c r="AJ49" s="266">
        <f t="shared" si="31"/>
        <v>0</v>
      </c>
      <c r="AK49" s="266">
        <f t="shared" si="31"/>
        <v>0</v>
      </c>
      <c r="AL49" s="266">
        <f t="shared" si="31"/>
        <v>0</v>
      </c>
      <c r="AM49" s="266">
        <f t="shared" si="31"/>
        <v>0</v>
      </c>
      <c r="AN49" s="266">
        <f t="shared" si="31"/>
        <v>0</v>
      </c>
      <c r="AO49" s="266">
        <f t="shared" si="31"/>
        <v>0</v>
      </c>
      <c r="AP49" s="266">
        <f t="shared" si="31"/>
        <v>0</v>
      </c>
      <c r="AQ49" s="266">
        <f t="shared" si="31"/>
        <v>0</v>
      </c>
      <c r="AR49" s="266">
        <f t="shared" si="31"/>
        <v>0</v>
      </c>
      <c r="AS49" s="266">
        <f t="shared" si="31"/>
        <v>0</v>
      </c>
      <c r="AT49" s="266">
        <f t="shared" si="31"/>
        <v>0</v>
      </c>
      <c r="AU49" s="266">
        <f t="shared" si="31"/>
        <v>0</v>
      </c>
      <c r="AV49" s="266">
        <f t="shared" si="31"/>
        <v>0</v>
      </c>
      <c r="AW49" s="266">
        <f t="shared" si="31"/>
        <v>0</v>
      </c>
      <c r="AX49" s="266">
        <f t="shared" si="31"/>
        <v>0</v>
      </c>
      <c r="AY49" s="266">
        <f t="shared" si="31"/>
        <v>0</v>
      </c>
      <c r="AZ49" s="266">
        <f t="shared" si="31"/>
        <v>0</v>
      </c>
      <c r="BA49" s="266">
        <f t="shared" si="31"/>
        <v>0</v>
      </c>
      <c r="BB49" s="266">
        <f t="shared" si="31"/>
        <v>0</v>
      </c>
      <c r="BC49" s="266">
        <f t="shared" si="31"/>
        <v>0</v>
      </c>
      <c r="BD49" s="266">
        <f t="shared" si="31"/>
        <v>0</v>
      </c>
      <c r="BE49" s="266">
        <f t="shared" si="31"/>
        <v>0</v>
      </c>
      <c r="BF49" s="266">
        <f t="shared" si="31"/>
        <v>0</v>
      </c>
      <c r="BG49" s="266">
        <f t="shared" si="31"/>
        <v>0</v>
      </c>
      <c r="BH49" s="266">
        <f t="shared" si="31"/>
        <v>0</v>
      </c>
      <c r="BI49" s="266">
        <f t="shared" si="31"/>
        <v>0</v>
      </c>
      <c r="BJ49" s="266">
        <f t="shared" si="31"/>
        <v>0</v>
      </c>
      <c r="BK49" s="266">
        <f t="shared" si="31"/>
        <v>0</v>
      </c>
      <c r="BL49" s="266">
        <f t="shared" si="31"/>
        <v>0</v>
      </c>
      <c r="BM49" s="266">
        <f t="shared" si="31"/>
        <v>0</v>
      </c>
      <c r="BN49" s="266">
        <f t="shared" si="31"/>
        <v>0</v>
      </c>
      <c r="BO49" s="266">
        <f t="shared" si="31"/>
        <v>0</v>
      </c>
      <c r="BP49" s="266">
        <f t="shared" si="31"/>
        <v>0</v>
      </c>
      <c r="BQ49" s="266">
        <f t="shared" si="31"/>
        <v>0</v>
      </c>
      <c r="BR49" s="266">
        <f t="shared" si="31"/>
        <v>0</v>
      </c>
      <c r="BS49" s="266">
        <f t="shared" ref="BS49:CD52" si="32">SUM(BS50:BS52)</f>
        <v>0</v>
      </c>
      <c r="BT49" s="266">
        <f t="shared" si="32"/>
        <v>0</v>
      </c>
      <c r="BU49" s="266">
        <f t="shared" si="32"/>
        <v>0</v>
      </c>
      <c r="BV49" s="266">
        <f t="shared" si="32"/>
        <v>0</v>
      </c>
      <c r="BW49" s="266">
        <f t="shared" si="32"/>
        <v>0</v>
      </c>
      <c r="BX49" s="266">
        <f t="shared" si="32"/>
        <v>0</v>
      </c>
      <c r="BY49" s="266">
        <f t="shared" si="32"/>
        <v>0</v>
      </c>
      <c r="BZ49" s="266">
        <f t="shared" si="32"/>
        <v>0</v>
      </c>
      <c r="CA49" s="266">
        <f t="shared" si="32"/>
        <v>100000000</v>
      </c>
      <c r="CB49" s="266">
        <f t="shared" si="32"/>
        <v>36000000</v>
      </c>
      <c r="CC49" s="266">
        <f t="shared" si="32"/>
        <v>0</v>
      </c>
      <c r="CD49" s="266">
        <f t="shared" si="32"/>
        <v>0</v>
      </c>
      <c r="CE49" s="267">
        <f t="shared" si="4"/>
        <v>0</v>
      </c>
      <c r="CF49" s="268">
        <f t="shared" si="5"/>
        <v>36000000</v>
      </c>
      <c r="CG49" s="268">
        <f t="shared" si="5"/>
        <v>-100000000</v>
      </c>
      <c r="CH49" s="260">
        <f t="shared" si="5"/>
        <v>-88635500</v>
      </c>
      <c r="CI49" s="290"/>
      <c r="CJ49" s="290"/>
      <c r="CK49" s="367"/>
      <c r="CL49" s="372">
        <f>+'[5]Anexo 5.2.A'!Z79</f>
        <v>0</v>
      </c>
      <c r="CM49" s="372">
        <f>+'[5]Anexo 5.2.A'!AA79</f>
        <v>100000000</v>
      </c>
      <c r="CN49" s="372">
        <f>+'[5]Anexo 5.2.A'!AB79</f>
        <v>88635500</v>
      </c>
    </row>
    <row r="50" spans="1:92" ht="66" x14ac:dyDescent="0.3">
      <c r="A50" s="270" t="s">
        <v>952</v>
      </c>
      <c r="B50" s="270"/>
      <c r="C50" s="288">
        <f t="shared" ref="C50:E52" si="33">C$49*(B50/B$49)</f>
        <v>0</v>
      </c>
      <c r="D50" s="288">
        <f t="shared" si="33"/>
        <v>0</v>
      </c>
      <c r="E50" s="288">
        <f t="shared" si="33"/>
        <v>0</v>
      </c>
      <c r="F50" s="288">
        <v>0</v>
      </c>
      <c r="G50" s="252"/>
      <c r="H50" s="252"/>
      <c r="I50" s="252"/>
      <c r="J50" s="252"/>
      <c r="K50" s="252"/>
      <c r="L50" s="252"/>
      <c r="M50" s="252"/>
      <c r="N50" s="252"/>
      <c r="O50" s="252"/>
      <c r="P50" s="252"/>
      <c r="Q50" s="252"/>
      <c r="R50" s="252"/>
      <c r="S50" s="252"/>
      <c r="T50" s="252"/>
      <c r="U50" s="252"/>
      <c r="V50" s="252"/>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66">
        <f t="shared" si="32"/>
        <v>0</v>
      </c>
      <c r="BT50" s="266">
        <f t="shared" si="32"/>
        <v>0</v>
      </c>
      <c r="BU50" s="266">
        <f t="shared" si="32"/>
        <v>0</v>
      </c>
      <c r="BV50" s="266">
        <f t="shared" si="32"/>
        <v>0</v>
      </c>
      <c r="BW50" s="286"/>
      <c r="BX50" s="286"/>
      <c r="BY50" s="286"/>
      <c r="BZ50" s="286"/>
      <c r="CA50" s="255">
        <f t="shared" si="6"/>
        <v>0</v>
      </c>
      <c r="CB50" s="255">
        <f t="shared" si="6"/>
        <v>0</v>
      </c>
      <c r="CC50" s="255">
        <f t="shared" si="6"/>
        <v>0</v>
      </c>
      <c r="CD50" s="255">
        <f t="shared" si="6"/>
        <v>0</v>
      </c>
      <c r="CE50" s="256">
        <f t="shared" si="4"/>
        <v>0</v>
      </c>
      <c r="CF50" s="257">
        <f t="shared" si="5"/>
        <v>-24091907.091751736</v>
      </c>
      <c r="CG50" s="257">
        <f t="shared" si="5"/>
        <v>-24091907.091751736</v>
      </c>
      <c r="CH50" s="262">
        <f t="shared" si="5"/>
        <v>0</v>
      </c>
      <c r="CI50" s="316"/>
      <c r="CJ50" s="360"/>
      <c r="CK50" s="367" t="s">
        <v>952</v>
      </c>
      <c r="CL50" s="368">
        <v>24091907.091751736</v>
      </c>
      <c r="CM50" s="368">
        <v>24091907.091751736</v>
      </c>
      <c r="CN50" s="316"/>
    </row>
    <row r="51" spans="1:92" ht="16.5" x14ac:dyDescent="0.3">
      <c r="A51" s="270" t="s">
        <v>953</v>
      </c>
      <c r="B51" s="270"/>
      <c r="C51" s="288">
        <f t="shared" si="33"/>
        <v>0</v>
      </c>
      <c r="D51" s="288">
        <f t="shared" si="33"/>
        <v>0</v>
      </c>
      <c r="E51" s="288">
        <f t="shared" si="33"/>
        <v>0</v>
      </c>
      <c r="F51" s="288">
        <v>0</v>
      </c>
      <c r="G51" s="259"/>
      <c r="H51" s="259"/>
      <c r="I51" s="259"/>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59"/>
      <c r="BR51" s="259"/>
      <c r="BS51" s="266">
        <f t="shared" si="32"/>
        <v>0</v>
      </c>
      <c r="BT51" s="266">
        <f t="shared" si="32"/>
        <v>0</v>
      </c>
      <c r="BU51" s="266">
        <f t="shared" si="32"/>
        <v>0</v>
      </c>
      <c r="BV51" s="266">
        <f t="shared" si="32"/>
        <v>0</v>
      </c>
      <c r="BW51" s="289"/>
      <c r="BX51" s="289"/>
      <c r="BY51" s="289"/>
      <c r="BZ51" s="289"/>
      <c r="CA51" s="255">
        <f t="shared" si="6"/>
        <v>0</v>
      </c>
      <c r="CB51" s="255">
        <f t="shared" si="6"/>
        <v>0</v>
      </c>
      <c r="CC51" s="255">
        <f t="shared" si="6"/>
        <v>0</v>
      </c>
      <c r="CD51" s="255">
        <f t="shared" si="6"/>
        <v>0</v>
      </c>
      <c r="CE51" s="256">
        <f t="shared" si="4"/>
        <v>0</v>
      </c>
      <c r="CF51" s="257">
        <f t="shared" si="5"/>
        <v>-123213291.74093629</v>
      </c>
      <c r="CG51" s="257">
        <f t="shared" si="5"/>
        <v>-123213291.74093629</v>
      </c>
      <c r="CH51" s="260">
        <f t="shared" si="5"/>
        <v>0</v>
      </c>
      <c r="CI51" s="290"/>
      <c r="CJ51" s="290"/>
      <c r="CK51" s="367" t="s">
        <v>953</v>
      </c>
      <c r="CL51" s="368">
        <v>123213291.74093629</v>
      </c>
      <c r="CM51" s="368">
        <v>123213291.74093629</v>
      </c>
      <c r="CN51" s="290"/>
    </row>
    <row r="52" spans="1:92" ht="25.5" x14ac:dyDescent="0.3">
      <c r="A52" s="270" t="s">
        <v>954</v>
      </c>
      <c r="B52" s="270">
        <v>100000000</v>
      </c>
      <c r="C52" s="288">
        <f>C$49*(B52/B$49)</f>
        <v>100000000</v>
      </c>
      <c r="D52" s="288">
        <f t="shared" si="33"/>
        <v>36000000</v>
      </c>
      <c r="E52" s="288">
        <f t="shared" si="33"/>
        <v>0</v>
      </c>
      <c r="F52" s="288">
        <v>0</v>
      </c>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66">
        <f t="shared" si="32"/>
        <v>0</v>
      </c>
      <c r="BT52" s="266">
        <f t="shared" si="32"/>
        <v>0</v>
      </c>
      <c r="BU52" s="266">
        <f t="shared" si="32"/>
        <v>0</v>
      </c>
      <c r="BV52" s="266">
        <f t="shared" si="32"/>
        <v>0</v>
      </c>
      <c r="BW52" s="286"/>
      <c r="BX52" s="286"/>
      <c r="BY52" s="286"/>
      <c r="BZ52" s="286"/>
      <c r="CA52" s="255">
        <f t="shared" si="6"/>
        <v>100000000</v>
      </c>
      <c r="CB52" s="255">
        <f t="shared" si="6"/>
        <v>36000000</v>
      </c>
      <c r="CC52" s="255">
        <f t="shared" si="6"/>
        <v>0</v>
      </c>
      <c r="CD52" s="255">
        <f t="shared" si="6"/>
        <v>0</v>
      </c>
      <c r="CE52" s="256">
        <f t="shared" si="4"/>
        <v>0</v>
      </c>
      <c r="CF52" s="257">
        <f t="shared" si="5"/>
        <v>-7932301.1673119813</v>
      </c>
      <c r="CG52" s="257">
        <f t="shared" si="5"/>
        <v>-43932301.167311981</v>
      </c>
      <c r="CH52" s="260">
        <f t="shared" si="5"/>
        <v>0</v>
      </c>
      <c r="CI52" s="290"/>
      <c r="CJ52" s="290"/>
      <c r="CK52" s="367" t="s">
        <v>954</v>
      </c>
      <c r="CL52" s="368">
        <v>43932301.167311981</v>
      </c>
      <c r="CM52" s="368">
        <v>43932301.167311981</v>
      </c>
      <c r="CN52" s="290"/>
    </row>
    <row r="53" spans="1:92" ht="49.5" x14ac:dyDescent="0.3">
      <c r="A53" s="278" t="s">
        <v>779</v>
      </c>
      <c r="B53" s="265">
        <v>900000000</v>
      </c>
      <c r="C53" s="265">
        <v>900000000</v>
      </c>
      <c r="D53" s="265">
        <v>506729000</v>
      </c>
      <c r="E53" s="265">
        <v>37198346</v>
      </c>
      <c r="F53" s="265">
        <v>34017346</v>
      </c>
      <c r="G53" s="265">
        <f t="shared" ref="G53:BN53" si="34">SUM(G54:G57)</f>
        <v>0</v>
      </c>
      <c r="H53" s="265">
        <f t="shared" si="34"/>
        <v>0</v>
      </c>
      <c r="I53" s="265">
        <f t="shared" si="34"/>
        <v>0</v>
      </c>
      <c r="J53" s="265">
        <f t="shared" si="34"/>
        <v>0</v>
      </c>
      <c r="K53" s="265">
        <f t="shared" si="34"/>
        <v>0</v>
      </c>
      <c r="L53" s="265">
        <f t="shared" si="34"/>
        <v>0</v>
      </c>
      <c r="M53" s="265">
        <f t="shared" si="34"/>
        <v>0</v>
      </c>
      <c r="N53" s="265">
        <f t="shared" si="34"/>
        <v>0</v>
      </c>
      <c r="O53" s="265">
        <f t="shared" si="34"/>
        <v>0</v>
      </c>
      <c r="P53" s="265">
        <f t="shared" si="34"/>
        <v>0</v>
      </c>
      <c r="Q53" s="265">
        <f t="shared" si="34"/>
        <v>0</v>
      </c>
      <c r="R53" s="265">
        <f t="shared" si="34"/>
        <v>0</v>
      </c>
      <c r="S53" s="265">
        <f t="shared" si="34"/>
        <v>0</v>
      </c>
      <c r="T53" s="265">
        <f t="shared" si="34"/>
        <v>0</v>
      </c>
      <c r="U53" s="265">
        <f t="shared" si="34"/>
        <v>0</v>
      </c>
      <c r="V53" s="265">
        <f t="shared" si="34"/>
        <v>0</v>
      </c>
      <c r="W53" s="265">
        <f t="shared" si="34"/>
        <v>0</v>
      </c>
      <c r="X53" s="265">
        <f t="shared" si="34"/>
        <v>0</v>
      </c>
      <c r="Y53" s="265">
        <f t="shared" si="34"/>
        <v>0</v>
      </c>
      <c r="Z53" s="265">
        <f t="shared" si="34"/>
        <v>0</v>
      </c>
      <c r="AA53" s="265">
        <f t="shared" si="34"/>
        <v>0</v>
      </c>
      <c r="AB53" s="265">
        <f t="shared" si="34"/>
        <v>0</v>
      </c>
      <c r="AC53" s="265">
        <f t="shared" si="34"/>
        <v>0</v>
      </c>
      <c r="AD53" s="265">
        <f t="shared" si="34"/>
        <v>0</v>
      </c>
      <c r="AE53" s="265">
        <f t="shared" si="34"/>
        <v>0</v>
      </c>
      <c r="AF53" s="265">
        <f t="shared" si="34"/>
        <v>0</v>
      </c>
      <c r="AG53" s="265">
        <f t="shared" si="34"/>
        <v>0</v>
      </c>
      <c r="AH53" s="265">
        <f t="shared" si="34"/>
        <v>0</v>
      </c>
      <c r="AI53" s="265">
        <f t="shared" si="34"/>
        <v>0</v>
      </c>
      <c r="AJ53" s="265">
        <f t="shared" si="34"/>
        <v>0</v>
      </c>
      <c r="AK53" s="265">
        <f t="shared" si="34"/>
        <v>0</v>
      </c>
      <c r="AL53" s="265">
        <f t="shared" si="34"/>
        <v>0</v>
      </c>
      <c r="AM53" s="265">
        <f t="shared" si="34"/>
        <v>0</v>
      </c>
      <c r="AN53" s="265">
        <f t="shared" si="34"/>
        <v>0</v>
      </c>
      <c r="AO53" s="265">
        <f t="shared" si="34"/>
        <v>0</v>
      </c>
      <c r="AP53" s="265">
        <f t="shared" si="34"/>
        <v>0</v>
      </c>
      <c r="AQ53" s="265">
        <f t="shared" si="34"/>
        <v>0</v>
      </c>
      <c r="AR53" s="265">
        <f t="shared" si="34"/>
        <v>0</v>
      </c>
      <c r="AS53" s="265">
        <f t="shared" si="34"/>
        <v>0</v>
      </c>
      <c r="AT53" s="265">
        <f t="shared" si="34"/>
        <v>0</v>
      </c>
      <c r="AU53" s="265">
        <f t="shared" si="34"/>
        <v>0</v>
      </c>
      <c r="AV53" s="265">
        <f t="shared" si="34"/>
        <v>0</v>
      </c>
      <c r="AW53" s="265">
        <f t="shared" si="34"/>
        <v>0</v>
      </c>
      <c r="AX53" s="265">
        <f t="shared" si="34"/>
        <v>0</v>
      </c>
      <c r="AY53" s="265">
        <f t="shared" si="34"/>
        <v>0</v>
      </c>
      <c r="AZ53" s="265">
        <f t="shared" si="34"/>
        <v>0</v>
      </c>
      <c r="BA53" s="265">
        <f t="shared" si="34"/>
        <v>0</v>
      </c>
      <c r="BB53" s="265">
        <f t="shared" si="34"/>
        <v>0</v>
      </c>
      <c r="BC53" s="265">
        <f t="shared" si="34"/>
        <v>0</v>
      </c>
      <c r="BD53" s="265">
        <f t="shared" si="34"/>
        <v>0</v>
      </c>
      <c r="BE53" s="265">
        <f t="shared" si="34"/>
        <v>0</v>
      </c>
      <c r="BF53" s="265">
        <f t="shared" si="34"/>
        <v>0</v>
      </c>
      <c r="BG53" s="265">
        <f t="shared" si="34"/>
        <v>0</v>
      </c>
      <c r="BH53" s="265">
        <f t="shared" si="34"/>
        <v>0</v>
      </c>
      <c r="BI53" s="265">
        <f t="shared" si="34"/>
        <v>0</v>
      </c>
      <c r="BJ53" s="265">
        <f t="shared" si="34"/>
        <v>0</v>
      </c>
      <c r="BK53" s="265">
        <f t="shared" si="34"/>
        <v>0</v>
      </c>
      <c r="BL53" s="265">
        <f t="shared" si="34"/>
        <v>0</v>
      </c>
      <c r="BM53" s="265">
        <f t="shared" si="34"/>
        <v>0</v>
      </c>
      <c r="BN53" s="265">
        <f t="shared" si="34"/>
        <v>0</v>
      </c>
      <c r="BO53" s="265">
        <v>0</v>
      </c>
      <c r="BP53" s="265">
        <v>0</v>
      </c>
      <c r="BQ53" s="265">
        <v>0</v>
      </c>
      <c r="BR53" s="265">
        <v>0</v>
      </c>
      <c r="BS53" s="265">
        <f t="shared" ref="BS53:CD53" si="35">SUM(BS54:BS57)</f>
        <v>0</v>
      </c>
      <c r="BT53" s="265">
        <f t="shared" si="35"/>
        <v>0</v>
      </c>
      <c r="BU53" s="265">
        <f t="shared" si="35"/>
        <v>0</v>
      </c>
      <c r="BV53" s="265">
        <f t="shared" si="35"/>
        <v>0</v>
      </c>
      <c r="BW53" s="265">
        <f t="shared" si="35"/>
        <v>0</v>
      </c>
      <c r="BX53" s="265">
        <f t="shared" si="35"/>
        <v>0</v>
      </c>
      <c r="BY53" s="265">
        <f t="shared" si="35"/>
        <v>0</v>
      </c>
      <c r="BZ53" s="265">
        <f t="shared" si="35"/>
        <v>0</v>
      </c>
      <c r="CA53" s="266">
        <f t="shared" si="35"/>
        <v>900000000</v>
      </c>
      <c r="CB53" s="266">
        <f t="shared" si="35"/>
        <v>506728999.99999994</v>
      </c>
      <c r="CC53" s="266">
        <f t="shared" si="35"/>
        <v>37198346</v>
      </c>
      <c r="CD53" s="266">
        <f t="shared" si="35"/>
        <v>34017346</v>
      </c>
      <c r="CE53" s="267">
        <f t="shared" si="4"/>
        <v>0</v>
      </c>
      <c r="CF53" s="268">
        <f t="shared" si="5"/>
        <v>506728999.99999994</v>
      </c>
      <c r="CG53" s="268">
        <f t="shared" si="5"/>
        <v>37198346</v>
      </c>
      <c r="CH53" s="260">
        <f t="shared" si="5"/>
        <v>34017346</v>
      </c>
      <c r="CI53" s="290"/>
      <c r="CJ53" s="290"/>
      <c r="CK53" s="367"/>
      <c r="CL53" s="372">
        <f>+'[5]Anexo 5.2.A'!Z83</f>
        <v>0</v>
      </c>
      <c r="CM53" s="372">
        <f>+'[5]Anexo 5.2.A'!AA83</f>
        <v>0</v>
      </c>
      <c r="CN53" s="372">
        <f>+'[5]Anexo 5.2.A'!AB83</f>
        <v>0</v>
      </c>
    </row>
    <row r="54" spans="1:92" ht="38.25" x14ac:dyDescent="0.3">
      <c r="A54" s="248" t="s">
        <v>955</v>
      </c>
      <c r="B54" s="271"/>
      <c r="C54" s="261">
        <f t="shared" ref="C54:F57" si="36">C$53*(B54/B$53)</f>
        <v>0</v>
      </c>
      <c r="D54" s="261">
        <f t="shared" si="36"/>
        <v>0</v>
      </c>
      <c r="E54" s="261">
        <f t="shared" si="36"/>
        <v>0</v>
      </c>
      <c r="F54" s="261">
        <f t="shared" si="36"/>
        <v>0</v>
      </c>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90"/>
      <c r="BP54" s="259"/>
      <c r="BQ54" s="259"/>
      <c r="BR54" s="259"/>
      <c r="BS54" s="286"/>
      <c r="BT54" s="286"/>
      <c r="BU54" s="286"/>
      <c r="BV54" s="286"/>
      <c r="BW54" s="286"/>
      <c r="BX54" s="286"/>
      <c r="BY54" s="286"/>
      <c r="BZ54" s="286"/>
      <c r="CA54" s="255">
        <f t="shared" si="6"/>
        <v>0</v>
      </c>
      <c r="CB54" s="255">
        <f t="shared" si="6"/>
        <v>0</v>
      </c>
      <c r="CC54" s="255">
        <f t="shared" si="6"/>
        <v>0</v>
      </c>
      <c r="CD54" s="255">
        <f t="shared" si="6"/>
        <v>0</v>
      </c>
      <c r="CE54" s="256">
        <f t="shared" si="4"/>
        <v>0</v>
      </c>
      <c r="CF54" s="257">
        <f t="shared" si="5"/>
        <v>-395093736.43907392</v>
      </c>
      <c r="CG54" s="257">
        <f t="shared" si="5"/>
        <v>-185477474.71669087</v>
      </c>
      <c r="CH54" s="260">
        <f t="shared" si="5"/>
        <v>0</v>
      </c>
      <c r="CI54" s="290"/>
      <c r="CJ54" s="290"/>
      <c r="CK54" s="367" t="s">
        <v>955</v>
      </c>
      <c r="CL54" s="368">
        <v>395093736.43907392</v>
      </c>
      <c r="CM54" s="368">
        <v>185477474.71669087</v>
      </c>
      <c r="CN54" s="290"/>
    </row>
    <row r="55" spans="1:92" ht="33" x14ac:dyDescent="0.3">
      <c r="A55" s="248" t="s">
        <v>956</v>
      </c>
      <c r="B55" s="271"/>
      <c r="C55" s="261">
        <f t="shared" si="36"/>
        <v>0</v>
      </c>
      <c r="D55" s="261">
        <f t="shared" si="36"/>
        <v>0</v>
      </c>
      <c r="E55" s="261">
        <f t="shared" si="36"/>
        <v>0</v>
      </c>
      <c r="F55" s="261">
        <f t="shared" si="36"/>
        <v>0</v>
      </c>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59"/>
      <c r="AU55" s="259"/>
      <c r="AV55" s="259"/>
      <c r="AW55" s="259"/>
      <c r="AX55" s="259"/>
      <c r="AY55" s="259"/>
      <c r="AZ55" s="259"/>
      <c r="BA55" s="259"/>
      <c r="BB55" s="259"/>
      <c r="BC55" s="259"/>
      <c r="BD55" s="259"/>
      <c r="BE55" s="259"/>
      <c r="BF55" s="259"/>
      <c r="BG55" s="259"/>
      <c r="BH55" s="259"/>
      <c r="BI55" s="259"/>
      <c r="BJ55" s="259"/>
      <c r="BK55" s="259"/>
      <c r="BL55" s="259"/>
      <c r="BM55" s="259"/>
      <c r="BN55" s="259"/>
      <c r="BO55" s="259"/>
      <c r="BP55" s="259"/>
      <c r="BQ55" s="259"/>
      <c r="BR55" s="259"/>
      <c r="BS55" s="286"/>
      <c r="BT55" s="286"/>
      <c r="BU55" s="286"/>
      <c r="BV55" s="286"/>
      <c r="BW55" s="286"/>
      <c r="BX55" s="286"/>
      <c r="BY55" s="286"/>
      <c r="BZ55" s="286"/>
      <c r="CA55" s="255">
        <f t="shared" si="6"/>
        <v>0</v>
      </c>
      <c r="CB55" s="255">
        <f t="shared" si="6"/>
        <v>0</v>
      </c>
      <c r="CC55" s="255">
        <f t="shared" si="6"/>
        <v>0</v>
      </c>
      <c r="CD55" s="255">
        <f t="shared" si="6"/>
        <v>0</v>
      </c>
      <c r="CE55" s="256">
        <f t="shared" si="4"/>
        <v>0</v>
      </c>
      <c r="CF55" s="257">
        <f t="shared" si="5"/>
        <v>-25009624635.286507</v>
      </c>
      <c r="CG55" s="257">
        <f t="shared" si="5"/>
        <v>-11740813870.585377</v>
      </c>
      <c r="CH55" s="260">
        <f t="shared" si="5"/>
        <v>0</v>
      </c>
      <c r="CI55" s="290"/>
      <c r="CJ55" s="290"/>
      <c r="CK55" s="367" t="s">
        <v>956</v>
      </c>
      <c r="CL55" s="368">
        <v>25009624635.286507</v>
      </c>
      <c r="CM55" s="368">
        <v>11740813870.585377</v>
      </c>
      <c r="CN55" s="290"/>
    </row>
    <row r="56" spans="1:92" ht="33" x14ac:dyDescent="0.3">
      <c r="A56" s="248" t="s">
        <v>957</v>
      </c>
      <c r="B56" s="271">
        <v>800000000</v>
      </c>
      <c r="C56" s="261">
        <f>C$53*(B56/B$53)</f>
        <v>800000000</v>
      </c>
      <c r="D56" s="261">
        <f t="shared" si="36"/>
        <v>450425777.77777773</v>
      </c>
      <c r="E56" s="261">
        <f t="shared" si="36"/>
        <v>33065196.444444444</v>
      </c>
      <c r="F56" s="261">
        <f t="shared" si="36"/>
        <v>30237640.888888888</v>
      </c>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86"/>
      <c r="BT56" s="286"/>
      <c r="BU56" s="286"/>
      <c r="BV56" s="286"/>
      <c r="BW56" s="286"/>
      <c r="BX56" s="286"/>
      <c r="BY56" s="286"/>
      <c r="BZ56" s="286"/>
      <c r="CA56" s="255">
        <f t="shared" si="6"/>
        <v>800000000</v>
      </c>
      <c r="CB56" s="255">
        <f t="shared" si="6"/>
        <v>450425777.77777773</v>
      </c>
      <c r="CC56" s="255">
        <f t="shared" si="6"/>
        <v>33065196.444444444</v>
      </c>
      <c r="CD56" s="255">
        <f t="shared" si="6"/>
        <v>30237640.888888888</v>
      </c>
      <c r="CE56" s="256">
        <f t="shared" si="4"/>
        <v>0</v>
      </c>
      <c r="CF56" s="257">
        <f t="shared" si="5"/>
        <v>318132591.06851822</v>
      </c>
      <c r="CG56" s="257">
        <f t="shared" si="5"/>
        <v>-29040081.189692337</v>
      </c>
      <c r="CH56" s="260">
        <f t="shared" si="5"/>
        <v>30237640.888888888</v>
      </c>
      <c r="CI56" s="290"/>
      <c r="CJ56" s="290"/>
      <c r="CK56" s="367" t="s">
        <v>957</v>
      </c>
      <c r="CL56" s="368">
        <v>132293186.70925951</v>
      </c>
      <c r="CM56" s="368">
        <v>62105277.634136781</v>
      </c>
      <c r="CN56" s="290"/>
    </row>
    <row r="57" spans="1:92" ht="33" x14ac:dyDescent="0.3">
      <c r="A57" s="248" t="s">
        <v>958</v>
      </c>
      <c r="B57" s="271">
        <v>100000000</v>
      </c>
      <c r="C57" s="261">
        <f t="shared" si="36"/>
        <v>100000000</v>
      </c>
      <c r="D57" s="261">
        <f t="shared" si="36"/>
        <v>56303222.222222216</v>
      </c>
      <c r="E57" s="261">
        <f t="shared" si="36"/>
        <v>4133149.5555555555</v>
      </c>
      <c r="F57" s="261">
        <f t="shared" si="36"/>
        <v>3779705.111111111</v>
      </c>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86"/>
      <c r="BT57" s="286"/>
      <c r="BU57" s="286"/>
      <c r="BV57" s="286"/>
      <c r="BW57" s="286"/>
      <c r="BX57" s="286"/>
      <c r="BY57" s="286"/>
      <c r="BZ57" s="286"/>
      <c r="CA57" s="255">
        <f t="shared" si="6"/>
        <v>100000000</v>
      </c>
      <c r="CB57" s="255">
        <f t="shared" si="6"/>
        <v>56303222.222222216</v>
      </c>
      <c r="CC57" s="255">
        <f t="shared" si="6"/>
        <v>4133149.5555555555</v>
      </c>
      <c r="CD57" s="255">
        <f t="shared" si="6"/>
        <v>3779705.111111111</v>
      </c>
      <c r="CE57" s="256">
        <f t="shared" si="4"/>
        <v>0</v>
      </c>
      <c r="CF57" s="257">
        <f t="shared" si="5"/>
        <v>-58337176.342939474</v>
      </c>
      <c r="CG57" s="257">
        <f t="shared" si="5"/>
        <v>-49684994.50823947</v>
      </c>
      <c r="CH57" s="260">
        <f t="shared" si="5"/>
        <v>3779705.111111111</v>
      </c>
      <c r="CI57" s="369"/>
      <c r="CJ57" s="290"/>
      <c r="CK57" s="367" t="s">
        <v>958</v>
      </c>
      <c r="CL57" s="368">
        <v>114640398.56516169</v>
      </c>
      <c r="CM57" s="368">
        <v>53818144.063795023</v>
      </c>
      <c r="CN57" s="290"/>
    </row>
    <row r="58" spans="1:92" ht="33" x14ac:dyDescent="0.3">
      <c r="A58" s="278" t="s">
        <v>782</v>
      </c>
      <c r="B58" s="265">
        <v>200000000</v>
      </c>
      <c r="C58" s="265">
        <v>100000000</v>
      </c>
      <c r="D58" s="265">
        <v>47031040</v>
      </c>
      <c r="E58" s="265">
        <v>31040</v>
      </c>
      <c r="F58" s="265">
        <v>31040</v>
      </c>
      <c r="G58" s="265">
        <f t="shared" ref="G58:BN58" si="37">SUM(G59:G62)</f>
        <v>0</v>
      </c>
      <c r="H58" s="265">
        <f t="shared" si="37"/>
        <v>0</v>
      </c>
      <c r="I58" s="265">
        <f t="shared" si="37"/>
        <v>0</v>
      </c>
      <c r="J58" s="265">
        <f t="shared" si="37"/>
        <v>0</v>
      </c>
      <c r="K58" s="265">
        <f t="shared" si="37"/>
        <v>0</v>
      </c>
      <c r="L58" s="265">
        <f t="shared" si="37"/>
        <v>0</v>
      </c>
      <c r="M58" s="265">
        <f t="shared" si="37"/>
        <v>0</v>
      </c>
      <c r="N58" s="265">
        <f t="shared" si="37"/>
        <v>0</v>
      </c>
      <c r="O58" s="265">
        <f t="shared" si="37"/>
        <v>0</v>
      </c>
      <c r="P58" s="265">
        <f t="shared" si="37"/>
        <v>0</v>
      </c>
      <c r="Q58" s="265">
        <f t="shared" si="37"/>
        <v>0</v>
      </c>
      <c r="R58" s="265">
        <f t="shared" si="37"/>
        <v>0</v>
      </c>
      <c r="S58" s="265">
        <f t="shared" si="37"/>
        <v>0</v>
      </c>
      <c r="T58" s="265">
        <f t="shared" si="37"/>
        <v>0</v>
      </c>
      <c r="U58" s="265">
        <f t="shared" si="37"/>
        <v>0</v>
      </c>
      <c r="V58" s="265">
        <f t="shared" si="37"/>
        <v>0</v>
      </c>
      <c r="W58" s="265">
        <f t="shared" si="37"/>
        <v>0</v>
      </c>
      <c r="X58" s="265">
        <f t="shared" si="37"/>
        <v>0</v>
      </c>
      <c r="Y58" s="265">
        <f t="shared" si="37"/>
        <v>0</v>
      </c>
      <c r="Z58" s="265">
        <f t="shared" si="37"/>
        <v>0</v>
      </c>
      <c r="AA58" s="265">
        <v>100000000</v>
      </c>
      <c r="AB58" s="265">
        <v>69566667</v>
      </c>
      <c r="AC58" s="265">
        <v>13008800</v>
      </c>
      <c r="AD58" s="265">
        <v>13008800</v>
      </c>
      <c r="AE58" s="265">
        <f t="shared" si="37"/>
        <v>0</v>
      </c>
      <c r="AF58" s="265">
        <f t="shared" si="37"/>
        <v>0</v>
      </c>
      <c r="AG58" s="265">
        <f t="shared" si="37"/>
        <v>0</v>
      </c>
      <c r="AH58" s="265">
        <f t="shared" si="37"/>
        <v>0</v>
      </c>
      <c r="AI58" s="265">
        <f t="shared" si="37"/>
        <v>0</v>
      </c>
      <c r="AJ58" s="265">
        <f t="shared" si="37"/>
        <v>0</v>
      </c>
      <c r="AK58" s="265">
        <f t="shared" si="37"/>
        <v>0</v>
      </c>
      <c r="AL58" s="265">
        <f t="shared" si="37"/>
        <v>0</v>
      </c>
      <c r="AM58" s="265">
        <f t="shared" si="37"/>
        <v>0</v>
      </c>
      <c r="AN58" s="265">
        <f t="shared" si="37"/>
        <v>0</v>
      </c>
      <c r="AO58" s="265">
        <f t="shared" si="37"/>
        <v>0</v>
      </c>
      <c r="AP58" s="265">
        <f t="shared" si="37"/>
        <v>0</v>
      </c>
      <c r="AQ58" s="265">
        <f t="shared" si="37"/>
        <v>0</v>
      </c>
      <c r="AR58" s="265">
        <f t="shared" si="37"/>
        <v>0</v>
      </c>
      <c r="AS58" s="265">
        <f t="shared" si="37"/>
        <v>0</v>
      </c>
      <c r="AT58" s="265">
        <f t="shared" si="37"/>
        <v>0</v>
      </c>
      <c r="AU58" s="265">
        <f t="shared" si="37"/>
        <v>0</v>
      </c>
      <c r="AV58" s="265">
        <f t="shared" si="37"/>
        <v>0</v>
      </c>
      <c r="AW58" s="265">
        <f t="shared" si="37"/>
        <v>0</v>
      </c>
      <c r="AX58" s="265">
        <f t="shared" si="37"/>
        <v>0</v>
      </c>
      <c r="AY58" s="265">
        <f t="shared" si="37"/>
        <v>0</v>
      </c>
      <c r="AZ58" s="265">
        <f t="shared" si="37"/>
        <v>0</v>
      </c>
      <c r="BA58" s="265">
        <f t="shared" si="37"/>
        <v>0</v>
      </c>
      <c r="BB58" s="265">
        <f t="shared" si="37"/>
        <v>0</v>
      </c>
      <c r="BC58" s="265">
        <f t="shared" si="37"/>
        <v>0</v>
      </c>
      <c r="BD58" s="265">
        <f t="shared" si="37"/>
        <v>0</v>
      </c>
      <c r="BE58" s="265">
        <f t="shared" si="37"/>
        <v>0</v>
      </c>
      <c r="BF58" s="265">
        <f t="shared" si="37"/>
        <v>0</v>
      </c>
      <c r="BG58" s="265">
        <f t="shared" si="37"/>
        <v>0</v>
      </c>
      <c r="BH58" s="265">
        <f t="shared" si="37"/>
        <v>0</v>
      </c>
      <c r="BI58" s="265">
        <f t="shared" si="37"/>
        <v>0</v>
      </c>
      <c r="BJ58" s="265">
        <f t="shared" si="37"/>
        <v>0</v>
      </c>
      <c r="BK58" s="265">
        <f t="shared" si="37"/>
        <v>0</v>
      </c>
      <c r="BL58" s="265">
        <f t="shared" si="37"/>
        <v>0</v>
      </c>
      <c r="BM58" s="265">
        <f t="shared" si="37"/>
        <v>0</v>
      </c>
      <c r="BN58" s="265">
        <f t="shared" si="37"/>
        <v>0</v>
      </c>
      <c r="BO58" s="265">
        <v>0</v>
      </c>
      <c r="BP58" s="265">
        <v>0</v>
      </c>
      <c r="BQ58" s="265">
        <v>0</v>
      </c>
      <c r="BR58" s="265">
        <v>0</v>
      </c>
      <c r="BS58" s="265">
        <v>19213174783</v>
      </c>
      <c r="BT58" s="265">
        <v>2854990814</v>
      </c>
      <c r="BU58" s="265">
        <v>121067627</v>
      </c>
      <c r="BV58" s="265">
        <v>121067627</v>
      </c>
      <c r="BW58" s="265">
        <f t="shared" ref="BW58:CD58" si="38">SUM(BW59:BW62)</f>
        <v>0</v>
      </c>
      <c r="BX58" s="265">
        <f t="shared" si="38"/>
        <v>0</v>
      </c>
      <c r="BY58" s="265">
        <f t="shared" si="38"/>
        <v>0</v>
      </c>
      <c r="BZ58" s="265">
        <f t="shared" si="38"/>
        <v>0</v>
      </c>
      <c r="CA58" s="266">
        <f t="shared" si="38"/>
        <v>100000000</v>
      </c>
      <c r="CB58" s="266">
        <f t="shared" si="38"/>
        <v>47031040</v>
      </c>
      <c r="CC58" s="266">
        <f t="shared" si="38"/>
        <v>31040</v>
      </c>
      <c r="CD58" s="266">
        <f t="shared" si="38"/>
        <v>31040</v>
      </c>
      <c r="CE58" s="267">
        <f t="shared" si="4"/>
        <v>-100000000</v>
      </c>
      <c r="CF58" s="268">
        <f t="shared" si="5"/>
        <v>47031040</v>
      </c>
      <c r="CG58" s="268">
        <f t="shared" si="5"/>
        <v>31040</v>
      </c>
      <c r="CH58" s="260">
        <f t="shared" si="5"/>
        <v>31040</v>
      </c>
      <c r="CI58" s="369"/>
      <c r="CJ58" s="290"/>
      <c r="CK58" s="367"/>
      <c r="CL58" s="372">
        <f>+'[5]Anexo 5.2.A'!Z89</f>
        <v>0</v>
      </c>
      <c r="CM58" s="372">
        <f>+'[5]Anexo 5.2.A'!AA89</f>
        <v>0</v>
      </c>
      <c r="CN58" s="372">
        <f>+'[5]Anexo 5.2.A'!AB89</f>
        <v>0</v>
      </c>
    </row>
    <row r="59" spans="1:92" ht="33" x14ac:dyDescent="0.3">
      <c r="A59" s="291" t="s">
        <v>959</v>
      </c>
      <c r="B59" s="292">
        <v>0</v>
      </c>
      <c r="C59" s="285">
        <v>0</v>
      </c>
      <c r="D59" s="285">
        <v>0</v>
      </c>
      <c r="E59" s="285">
        <v>0</v>
      </c>
      <c r="F59" s="285">
        <v>0</v>
      </c>
      <c r="G59" s="252"/>
      <c r="H59" s="252"/>
      <c r="I59" s="252"/>
      <c r="J59" s="252"/>
      <c r="K59" s="252"/>
      <c r="L59" s="252"/>
      <c r="M59" s="252"/>
      <c r="N59" s="252"/>
      <c r="O59" s="252"/>
      <c r="P59" s="252"/>
      <c r="Q59" s="252"/>
      <c r="R59" s="252"/>
      <c r="S59" s="252"/>
      <c r="T59" s="252"/>
      <c r="U59" s="252"/>
      <c r="V59" s="252"/>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86"/>
      <c r="BT59" s="286"/>
      <c r="BU59" s="286"/>
      <c r="BV59" s="286"/>
      <c r="BW59" s="286"/>
      <c r="BX59" s="286"/>
      <c r="BY59" s="286"/>
      <c r="BZ59" s="286"/>
      <c r="CA59" s="255">
        <f t="shared" si="6"/>
        <v>0</v>
      </c>
      <c r="CB59" s="255">
        <f t="shared" si="6"/>
        <v>0</v>
      </c>
      <c r="CC59" s="255">
        <f t="shared" si="6"/>
        <v>0</v>
      </c>
      <c r="CD59" s="255">
        <f t="shared" si="6"/>
        <v>0</v>
      </c>
      <c r="CE59" s="256">
        <f t="shared" si="4"/>
        <v>0</v>
      </c>
      <c r="CF59" s="257">
        <f t="shared" si="5"/>
        <v>-7256867163</v>
      </c>
      <c r="CG59" s="257">
        <f t="shared" si="5"/>
        <v>-5212329820</v>
      </c>
      <c r="CH59" s="262">
        <f t="shared" si="5"/>
        <v>0</v>
      </c>
      <c r="CI59" s="366"/>
      <c r="CJ59" s="360"/>
      <c r="CK59" s="375" t="s">
        <v>959</v>
      </c>
      <c r="CL59" s="368">
        <v>7256867163</v>
      </c>
      <c r="CM59" s="368">
        <v>5212329820</v>
      </c>
      <c r="CN59" s="316"/>
    </row>
    <row r="60" spans="1:92" ht="33" x14ac:dyDescent="0.3">
      <c r="A60" s="291" t="s">
        <v>960</v>
      </c>
      <c r="B60" s="292">
        <v>0</v>
      </c>
      <c r="C60" s="285">
        <v>0</v>
      </c>
      <c r="D60" s="285">
        <v>0</v>
      </c>
      <c r="E60" s="285">
        <v>0</v>
      </c>
      <c r="F60" s="285">
        <v>0</v>
      </c>
      <c r="G60" s="252"/>
      <c r="H60" s="252"/>
      <c r="I60" s="252"/>
      <c r="J60" s="252"/>
      <c r="K60" s="252"/>
      <c r="L60" s="252"/>
      <c r="M60" s="252"/>
      <c r="N60" s="252"/>
      <c r="O60" s="252"/>
      <c r="P60" s="252"/>
      <c r="Q60" s="252"/>
      <c r="R60" s="252"/>
      <c r="S60" s="252"/>
      <c r="T60" s="252"/>
      <c r="U60" s="252"/>
      <c r="V60" s="252"/>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251"/>
      <c r="BC60" s="251"/>
      <c r="BD60" s="251"/>
      <c r="BE60" s="251"/>
      <c r="BF60" s="251"/>
      <c r="BG60" s="251"/>
      <c r="BH60" s="251"/>
      <c r="BI60" s="251"/>
      <c r="BJ60" s="251"/>
      <c r="BK60" s="251"/>
      <c r="BL60" s="251"/>
      <c r="BM60" s="251"/>
      <c r="BN60" s="251"/>
      <c r="BO60" s="251"/>
      <c r="BP60" s="251"/>
      <c r="BQ60" s="251"/>
      <c r="BR60" s="251"/>
      <c r="BS60" s="286"/>
      <c r="BT60" s="286"/>
      <c r="BU60" s="286"/>
      <c r="BV60" s="286"/>
      <c r="BW60" s="286"/>
      <c r="BX60" s="286"/>
      <c r="BY60" s="286"/>
      <c r="BZ60" s="286"/>
      <c r="CA60" s="255">
        <f t="shared" si="6"/>
        <v>0</v>
      </c>
      <c r="CB60" s="255">
        <f t="shared" si="6"/>
        <v>0</v>
      </c>
      <c r="CC60" s="255">
        <f t="shared" si="6"/>
        <v>0</v>
      </c>
      <c r="CD60" s="255">
        <f t="shared" si="6"/>
        <v>0</v>
      </c>
      <c r="CE60" s="256">
        <f t="shared" si="4"/>
        <v>0</v>
      </c>
      <c r="CF60" s="257">
        <f t="shared" si="5"/>
        <v>0</v>
      </c>
      <c r="CG60" s="257">
        <f t="shared" si="5"/>
        <v>0</v>
      </c>
      <c r="CH60" s="262">
        <f t="shared" si="5"/>
        <v>0</v>
      </c>
      <c r="CI60" s="316"/>
      <c r="CJ60" s="360"/>
      <c r="CK60" s="367" t="s">
        <v>960</v>
      </c>
      <c r="CL60" s="368"/>
      <c r="CM60" s="368"/>
      <c r="CN60" s="316"/>
    </row>
    <row r="61" spans="1:92" ht="33" x14ac:dyDescent="0.3">
      <c r="A61" s="291" t="s">
        <v>961</v>
      </c>
      <c r="B61" s="249">
        <v>200000000</v>
      </c>
      <c r="C61" s="285">
        <f>C$58*(B61/B$58)</f>
        <v>100000000</v>
      </c>
      <c r="D61" s="285">
        <f t="shared" ref="D61:F62" si="39">D$58*(C61/C$58)</f>
        <v>47031040</v>
      </c>
      <c r="E61" s="285">
        <f t="shared" si="39"/>
        <v>31040</v>
      </c>
      <c r="F61" s="285">
        <f t="shared" si="39"/>
        <v>31040</v>
      </c>
      <c r="G61" s="252"/>
      <c r="H61" s="252"/>
      <c r="I61" s="252"/>
      <c r="J61" s="252"/>
      <c r="K61" s="252"/>
      <c r="L61" s="252"/>
      <c r="M61" s="252"/>
      <c r="N61" s="252"/>
      <c r="O61" s="252"/>
      <c r="P61" s="252"/>
      <c r="Q61" s="252"/>
      <c r="R61" s="252"/>
      <c r="S61" s="252"/>
      <c r="T61" s="252"/>
      <c r="U61" s="252"/>
      <c r="V61" s="252"/>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c r="BL61" s="251"/>
      <c r="BM61" s="251"/>
      <c r="BN61" s="251"/>
      <c r="BO61" s="251"/>
      <c r="BP61" s="251"/>
      <c r="BQ61" s="251"/>
      <c r="BR61" s="251"/>
      <c r="BS61" s="286"/>
      <c r="BT61" s="286"/>
      <c r="BU61" s="286"/>
      <c r="BV61" s="286"/>
      <c r="BW61" s="286"/>
      <c r="BX61" s="286"/>
      <c r="BY61" s="286"/>
      <c r="BZ61" s="286"/>
      <c r="CA61" s="255">
        <f t="shared" si="6"/>
        <v>100000000</v>
      </c>
      <c r="CB61" s="255">
        <f t="shared" si="6"/>
        <v>47031040</v>
      </c>
      <c r="CC61" s="255">
        <f t="shared" si="6"/>
        <v>31040</v>
      </c>
      <c r="CD61" s="255">
        <f t="shared" si="6"/>
        <v>31040</v>
      </c>
      <c r="CE61" s="256">
        <f t="shared" si="4"/>
        <v>-100000000</v>
      </c>
      <c r="CF61" s="257">
        <f t="shared" si="5"/>
        <v>47031040</v>
      </c>
      <c r="CG61" s="257">
        <f t="shared" si="5"/>
        <v>31040</v>
      </c>
      <c r="CH61" s="262">
        <f t="shared" si="5"/>
        <v>31040</v>
      </c>
      <c r="CI61" s="316"/>
      <c r="CJ61" s="360"/>
      <c r="CK61" s="367" t="s">
        <v>961</v>
      </c>
      <c r="CL61" s="368"/>
      <c r="CM61" s="368"/>
      <c r="CN61" s="316"/>
    </row>
    <row r="62" spans="1:92" ht="33" x14ac:dyDescent="0.3">
      <c r="A62" s="291" t="s">
        <v>962</v>
      </c>
      <c r="B62" s="292">
        <v>0</v>
      </c>
      <c r="C62" s="285">
        <f>C$58*(B62/B$58)</f>
        <v>0</v>
      </c>
      <c r="D62" s="285">
        <f t="shared" si="39"/>
        <v>0</v>
      </c>
      <c r="E62" s="285">
        <f t="shared" si="39"/>
        <v>0</v>
      </c>
      <c r="F62" s="285">
        <f t="shared" si="39"/>
        <v>0</v>
      </c>
      <c r="G62" s="252"/>
      <c r="H62" s="252"/>
      <c r="I62" s="252"/>
      <c r="J62" s="252"/>
      <c r="K62" s="252"/>
      <c r="L62" s="252"/>
      <c r="M62" s="252"/>
      <c r="N62" s="252"/>
      <c r="O62" s="252"/>
      <c r="P62" s="252"/>
      <c r="Q62" s="252"/>
      <c r="R62" s="252"/>
      <c r="S62" s="252"/>
      <c r="T62" s="252"/>
      <c r="U62" s="252"/>
      <c r="V62" s="252"/>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251"/>
      <c r="BC62" s="251"/>
      <c r="BD62" s="251"/>
      <c r="BE62" s="251"/>
      <c r="BF62" s="251"/>
      <c r="BG62" s="251"/>
      <c r="BH62" s="251"/>
      <c r="BI62" s="251"/>
      <c r="BJ62" s="251"/>
      <c r="BK62" s="251"/>
      <c r="BL62" s="251"/>
      <c r="BM62" s="251"/>
      <c r="BN62" s="251"/>
      <c r="BO62" s="251"/>
      <c r="BP62" s="251"/>
      <c r="BQ62" s="251"/>
      <c r="BR62" s="251"/>
      <c r="BS62" s="286"/>
      <c r="BT62" s="286"/>
      <c r="BU62" s="286"/>
      <c r="BV62" s="286"/>
      <c r="BW62" s="286"/>
      <c r="BX62" s="286"/>
      <c r="BY62" s="286"/>
      <c r="BZ62" s="286"/>
      <c r="CA62" s="255">
        <f t="shared" si="6"/>
        <v>0</v>
      </c>
      <c r="CB62" s="255">
        <f t="shared" si="6"/>
        <v>0</v>
      </c>
      <c r="CC62" s="255">
        <f t="shared" si="6"/>
        <v>0</v>
      </c>
      <c r="CD62" s="255">
        <f t="shared" si="6"/>
        <v>0</v>
      </c>
      <c r="CE62" s="256">
        <f t="shared" si="4"/>
        <v>0</v>
      </c>
      <c r="CF62" s="257">
        <f t="shared" si="5"/>
        <v>0</v>
      </c>
      <c r="CG62" s="257">
        <f t="shared" si="5"/>
        <v>0</v>
      </c>
      <c r="CH62" s="262">
        <f t="shared" si="5"/>
        <v>0</v>
      </c>
      <c r="CI62" s="316"/>
      <c r="CJ62" s="360"/>
      <c r="CK62" s="367" t="s">
        <v>962</v>
      </c>
      <c r="CL62" s="368"/>
      <c r="CM62" s="368"/>
      <c r="CN62" s="316"/>
    </row>
    <row r="63" spans="1:92" ht="66" x14ac:dyDescent="0.25">
      <c r="A63" s="278" t="s">
        <v>783</v>
      </c>
      <c r="B63" s="265">
        <v>100000000</v>
      </c>
      <c r="C63" s="265">
        <v>100000000</v>
      </c>
      <c r="D63" s="265">
        <v>78385350</v>
      </c>
      <c r="E63" s="265">
        <v>385350</v>
      </c>
      <c r="F63" s="265">
        <v>385350</v>
      </c>
      <c r="G63" s="265">
        <f t="shared" ref="G63:BN63" si="40">SUM(G64:G67)</f>
        <v>0</v>
      </c>
      <c r="H63" s="265">
        <f t="shared" si="40"/>
        <v>0</v>
      </c>
      <c r="I63" s="265">
        <f t="shared" si="40"/>
        <v>0</v>
      </c>
      <c r="J63" s="265">
        <f t="shared" si="40"/>
        <v>0</v>
      </c>
      <c r="K63" s="265">
        <f t="shared" si="40"/>
        <v>0</v>
      </c>
      <c r="L63" s="265">
        <f t="shared" si="40"/>
        <v>0</v>
      </c>
      <c r="M63" s="265">
        <f t="shared" si="40"/>
        <v>0</v>
      </c>
      <c r="N63" s="265">
        <f t="shared" si="40"/>
        <v>0</v>
      </c>
      <c r="O63" s="265">
        <f t="shared" si="40"/>
        <v>0</v>
      </c>
      <c r="P63" s="265">
        <f t="shared" si="40"/>
        <v>0</v>
      </c>
      <c r="Q63" s="265">
        <f t="shared" si="40"/>
        <v>0</v>
      </c>
      <c r="R63" s="265">
        <f t="shared" si="40"/>
        <v>0</v>
      </c>
      <c r="S63" s="265">
        <f t="shared" si="40"/>
        <v>0</v>
      </c>
      <c r="T63" s="265">
        <f t="shared" si="40"/>
        <v>0</v>
      </c>
      <c r="U63" s="265">
        <f t="shared" si="40"/>
        <v>0</v>
      </c>
      <c r="V63" s="265">
        <f t="shared" si="40"/>
        <v>0</v>
      </c>
      <c r="W63" s="265">
        <f t="shared" si="40"/>
        <v>0</v>
      </c>
      <c r="X63" s="265">
        <f t="shared" si="40"/>
        <v>0</v>
      </c>
      <c r="Y63" s="265">
        <f t="shared" si="40"/>
        <v>0</v>
      </c>
      <c r="Z63" s="265">
        <f t="shared" si="40"/>
        <v>0</v>
      </c>
      <c r="AA63" s="265">
        <f t="shared" si="40"/>
        <v>0</v>
      </c>
      <c r="AB63" s="265">
        <f t="shared" si="40"/>
        <v>0</v>
      </c>
      <c r="AC63" s="265">
        <f t="shared" si="40"/>
        <v>0</v>
      </c>
      <c r="AD63" s="265">
        <f t="shared" si="40"/>
        <v>0</v>
      </c>
      <c r="AE63" s="265">
        <f t="shared" si="40"/>
        <v>0</v>
      </c>
      <c r="AF63" s="265">
        <f t="shared" si="40"/>
        <v>0</v>
      </c>
      <c r="AG63" s="265">
        <f t="shared" si="40"/>
        <v>0</v>
      </c>
      <c r="AH63" s="265">
        <f t="shared" si="40"/>
        <v>0</v>
      </c>
      <c r="AI63" s="265">
        <f t="shared" si="40"/>
        <v>0</v>
      </c>
      <c r="AJ63" s="265">
        <f t="shared" si="40"/>
        <v>0</v>
      </c>
      <c r="AK63" s="265">
        <f t="shared" si="40"/>
        <v>0</v>
      </c>
      <c r="AL63" s="265">
        <f t="shared" si="40"/>
        <v>0</v>
      </c>
      <c r="AM63" s="265">
        <f t="shared" si="40"/>
        <v>0</v>
      </c>
      <c r="AN63" s="265">
        <f t="shared" si="40"/>
        <v>0</v>
      </c>
      <c r="AO63" s="265">
        <f t="shared" si="40"/>
        <v>0</v>
      </c>
      <c r="AP63" s="265">
        <f t="shared" si="40"/>
        <v>0</v>
      </c>
      <c r="AQ63" s="265">
        <f t="shared" si="40"/>
        <v>0</v>
      </c>
      <c r="AR63" s="265">
        <f t="shared" si="40"/>
        <v>0</v>
      </c>
      <c r="AS63" s="265">
        <f t="shared" si="40"/>
        <v>0</v>
      </c>
      <c r="AT63" s="265">
        <f t="shared" si="40"/>
        <v>0</v>
      </c>
      <c r="AU63" s="265">
        <f t="shared" si="40"/>
        <v>0</v>
      </c>
      <c r="AV63" s="265">
        <f t="shared" si="40"/>
        <v>0</v>
      </c>
      <c r="AW63" s="265">
        <f t="shared" si="40"/>
        <v>0</v>
      </c>
      <c r="AX63" s="265">
        <f t="shared" si="40"/>
        <v>0</v>
      </c>
      <c r="AY63" s="265">
        <f t="shared" si="40"/>
        <v>0</v>
      </c>
      <c r="AZ63" s="265">
        <f t="shared" si="40"/>
        <v>0</v>
      </c>
      <c r="BA63" s="265">
        <f t="shared" si="40"/>
        <v>0</v>
      </c>
      <c r="BB63" s="265">
        <f t="shared" si="40"/>
        <v>0</v>
      </c>
      <c r="BC63" s="265">
        <f t="shared" si="40"/>
        <v>0</v>
      </c>
      <c r="BD63" s="265">
        <f t="shared" si="40"/>
        <v>0</v>
      </c>
      <c r="BE63" s="265">
        <f t="shared" si="40"/>
        <v>0</v>
      </c>
      <c r="BF63" s="265">
        <f t="shared" si="40"/>
        <v>0</v>
      </c>
      <c r="BG63" s="265">
        <f t="shared" si="40"/>
        <v>0</v>
      </c>
      <c r="BH63" s="265">
        <f t="shared" si="40"/>
        <v>0</v>
      </c>
      <c r="BI63" s="265">
        <f t="shared" si="40"/>
        <v>0</v>
      </c>
      <c r="BJ63" s="265">
        <f t="shared" si="40"/>
        <v>0</v>
      </c>
      <c r="BK63" s="265">
        <f t="shared" si="40"/>
        <v>0</v>
      </c>
      <c r="BL63" s="265">
        <f t="shared" si="40"/>
        <v>0</v>
      </c>
      <c r="BM63" s="265">
        <f t="shared" si="40"/>
        <v>0</v>
      </c>
      <c r="BN63" s="265">
        <f t="shared" si="40"/>
        <v>0</v>
      </c>
      <c r="BO63" s="265">
        <v>0</v>
      </c>
      <c r="BP63" s="265">
        <v>0</v>
      </c>
      <c r="BQ63" s="265">
        <v>0</v>
      </c>
      <c r="BR63" s="265">
        <v>0</v>
      </c>
      <c r="BS63" s="266">
        <v>0</v>
      </c>
      <c r="BT63" s="266">
        <v>0</v>
      </c>
      <c r="BU63" s="266">
        <v>0</v>
      </c>
      <c r="BV63" s="266">
        <v>0</v>
      </c>
      <c r="BW63" s="266">
        <v>0</v>
      </c>
      <c r="BX63" s="266">
        <v>0</v>
      </c>
      <c r="BY63" s="266">
        <v>0</v>
      </c>
      <c r="BZ63" s="266">
        <f t="shared" ref="BZ63:CD63" si="41">SUM(BZ64:BZ67)</f>
        <v>0</v>
      </c>
      <c r="CA63" s="266">
        <f t="shared" si="41"/>
        <v>100000000</v>
      </c>
      <c r="CB63" s="266">
        <f t="shared" si="41"/>
        <v>78385350</v>
      </c>
      <c r="CC63" s="266">
        <f t="shared" si="41"/>
        <v>385350</v>
      </c>
      <c r="CD63" s="266">
        <f t="shared" si="41"/>
        <v>385350</v>
      </c>
      <c r="CE63" s="267">
        <f t="shared" si="4"/>
        <v>0</v>
      </c>
      <c r="CF63" s="268">
        <f t="shared" si="5"/>
        <v>78385350</v>
      </c>
      <c r="CG63" s="268">
        <f t="shared" si="5"/>
        <v>385350</v>
      </c>
      <c r="CH63" s="262">
        <f t="shared" si="5"/>
        <v>385350</v>
      </c>
      <c r="CI63" s="316"/>
      <c r="CJ63" s="360"/>
      <c r="CK63" s="367"/>
      <c r="CL63" s="372">
        <f>+'[5]Anexo 5.2.A'!Z93</f>
        <v>0</v>
      </c>
      <c r="CM63" s="372">
        <f>+'[5]Anexo 5.2.A'!AA93</f>
        <v>0</v>
      </c>
      <c r="CN63" s="372">
        <f>+'[5]Anexo 5.2.A'!AB93</f>
        <v>0</v>
      </c>
    </row>
    <row r="64" spans="1:92" ht="33" x14ac:dyDescent="0.3">
      <c r="A64" s="293" t="s">
        <v>963</v>
      </c>
      <c r="B64" s="287">
        <v>0</v>
      </c>
      <c r="C64" s="287">
        <v>0</v>
      </c>
      <c r="D64" s="287">
        <v>0</v>
      </c>
      <c r="E64" s="287">
        <v>0</v>
      </c>
      <c r="F64" s="287">
        <v>0</v>
      </c>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c r="BF64" s="259"/>
      <c r="BG64" s="259"/>
      <c r="BH64" s="259"/>
      <c r="BI64" s="259"/>
      <c r="BJ64" s="259"/>
      <c r="BK64" s="259"/>
      <c r="BL64" s="259"/>
      <c r="BM64" s="259"/>
      <c r="BN64" s="259"/>
      <c r="BO64" s="259"/>
      <c r="BP64" s="259"/>
      <c r="BQ64" s="259"/>
      <c r="BR64" s="259"/>
      <c r="BS64" s="259"/>
      <c r="BT64" s="259"/>
      <c r="BU64" s="259"/>
      <c r="BV64" s="259"/>
      <c r="BW64" s="259"/>
      <c r="BX64" s="259"/>
      <c r="BY64" s="259"/>
      <c r="BZ64" s="259"/>
      <c r="CA64" s="255">
        <f t="shared" si="6"/>
        <v>0</v>
      </c>
      <c r="CB64" s="255">
        <f t="shared" si="6"/>
        <v>0</v>
      </c>
      <c r="CC64" s="255">
        <f t="shared" si="6"/>
        <v>0</v>
      </c>
      <c r="CD64" s="255">
        <f t="shared" si="6"/>
        <v>0</v>
      </c>
      <c r="CE64" s="256">
        <f t="shared" si="4"/>
        <v>0</v>
      </c>
      <c r="CF64" s="257">
        <f t="shared" si="5"/>
        <v>-37133268.259202696</v>
      </c>
      <c r="CG64" s="257">
        <f t="shared" si="5"/>
        <v>-61875.466940348473</v>
      </c>
      <c r="CH64" s="262">
        <f t="shared" si="5"/>
        <v>0</v>
      </c>
      <c r="CI64" s="366"/>
      <c r="CJ64" s="290"/>
      <c r="CK64" s="367" t="s">
        <v>963</v>
      </c>
      <c r="CL64" s="368">
        <v>37133268.259202696</v>
      </c>
      <c r="CM64" s="368">
        <v>61875.466940348473</v>
      </c>
      <c r="CN64" s="290"/>
    </row>
    <row r="65" spans="1:92" ht="33" x14ac:dyDescent="0.3">
      <c r="A65" s="293" t="s">
        <v>964</v>
      </c>
      <c r="B65" s="287">
        <v>0</v>
      </c>
      <c r="C65" s="287">
        <v>0</v>
      </c>
      <c r="D65" s="287">
        <v>0</v>
      </c>
      <c r="E65" s="287">
        <v>0</v>
      </c>
      <c r="F65" s="287">
        <v>0</v>
      </c>
      <c r="G65" s="252"/>
      <c r="H65" s="252"/>
      <c r="I65" s="252"/>
      <c r="J65" s="252"/>
      <c r="K65" s="252"/>
      <c r="L65" s="252"/>
      <c r="M65" s="252"/>
      <c r="N65" s="252"/>
      <c r="O65" s="252"/>
      <c r="P65" s="252"/>
      <c r="Q65" s="252"/>
      <c r="R65" s="252"/>
      <c r="S65" s="252"/>
      <c r="T65" s="252"/>
      <c r="U65" s="252"/>
      <c r="V65" s="252"/>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94"/>
      <c r="BT65" s="294"/>
      <c r="BU65" s="294"/>
      <c r="BV65" s="294"/>
      <c r="BW65" s="294"/>
      <c r="BX65" s="294"/>
      <c r="BY65" s="294"/>
      <c r="BZ65" s="294"/>
      <c r="CA65" s="255">
        <f t="shared" si="6"/>
        <v>0</v>
      </c>
      <c r="CB65" s="255">
        <f t="shared" si="6"/>
        <v>0</v>
      </c>
      <c r="CC65" s="255">
        <f t="shared" si="6"/>
        <v>0</v>
      </c>
      <c r="CD65" s="255">
        <f t="shared" si="6"/>
        <v>0</v>
      </c>
      <c r="CE65" s="256">
        <f t="shared" si="4"/>
        <v>0</v>
      </c>
      <c r="CF65" s="257">
        <f t="shared" si="5"/>
        <v>0</v>
      </c>
      <c r="CG65" s="257">
        <f t="shared" si="5"/>
        <v>0</v>
      </c>
      <c r="CH65" s="262">
        <f t="shared" si="5"/>
        <v>0</v>
      </c>
      <c r="CI65" s="316"/>
      <c r="CJ65" s="360"/>
      <c r="CK65" s="367" t="s">
        <v>964</v>
      </c>
      <c r="CL65" s="368">
        <v>0</v>
      </c>
      <c r="CM65" s="368">
        <v>0</v>
      </c>
      <c r="CN65" s="316"/>
    </row>
    <row r="66" spans="1:92" ht="33" x14ac:dyDescent="0.3">
      <c r="A66" s="293" t="s">
        <v>965</v>
      </c>
      <c r="B66" s="295">
        <v>50000000</v>
      </c>
      <c r="C66" s="287">
        <f>C$63*(B66/B$63)</f>
        <v>50000000</v>
      </c>
      <c r="D66" s="287">
        <f t="shared" ref="D66:F67" si="42">D$63*(C66/C$63)</f>
        <v>39192675</v>
      </c>
      <c r="E66" s="287">
        <f t="shared" si="42"/>
        <v>192675</v>
      </c>
      <c r="F66" s="287">
        <f t="shared" si="42"/>
        <v>192675</v>
      </c>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259"/>
      <c r="BE66" s="259"/>
      <c r="BF66" s="259"/>
      <c r="BG66" s="259"/>
      <c r="BH66" s="259"/>
      <c r="BI66" s="259"/>
      <c r="BJ66" s="259"/>
      <c r="BK66" s="259"/>
      <c r="BL66" s="259"/>
      <c r="BM66" s="259"/>
      <c r="BN66" s="259"/>
      <c r="BO66" s="259"/>
      <c r="BP66" s="259"/>
      <c r="BQ66" s="259"/>
      <c r="BR66" s="259"/>
      <c r="BS66" s="296"/>
      <c r="BT66" s="296"/>
      <c r="BU66" s="296"/>
      <c r="BV66" s="296"/>
      <c r="BW66" s="296"/>
      <c r="BX66" s="296"/>
      <c r="BY66" s="296"/>
      <c r="BZ66" s="296"/>
      <c r="CA66" s="255">
        <f t="shared" si="6"/>
        <v>50000000</v>
      </c>
      <c r="CB66" s="255">
        <f t="shared" si="6"/>
        <v>39192675</v>
      </c>
      <c r="CC66" s="255">
        <f t="shared" si="6"/>
        <v>192675</v>
      </c>
      <c r="CD66" s="255">
        <f t="shared" si="6"/>
        <v>192675</v>
      </c>
      <c r="CE66" s="256">
        <f t="shared" si="4"/>
        <v>0</v>
      </c>
      <c r="CF66" s="257">
        <f t="shared" si="5"/>
        <v>-146473666.2960135</v>
      </c>
      <c r="CG66" s="257">
        <f t="shared" si="5"/>
        <v>-116702.33470174239</v>
      </c>
      <c r="CH66" s="260">
        <f t="shared" si="5"/>
        <v>192675</v>
      </c>
      <c r="CI66" s="290"/>
      <c r="CJ66" s="290"/>
      <c r="CK66" s="367" t="s">
        <v>965</v>
      </c>
      <c r="CL66" s="368">
        <v>185666341.2960135</v>
      </c>
      <c r="CM66" s="368">
        <v>309377.33470174239</v>
      </c>
      <c r="CN66" s="290"/>
    </row>
    <row r="67" spans="1:92" ht="33" x14ac:dyDescent="0.25">
      <c r="A67" s="293" t="s">
        <v>966</v>
      </c>
      <c r="B67" s="295">
        <v>50000000</v>
      </c>
      <c r="C67" s="287">
        <f>C$63*(B67/B$63)</f>
        <v>50000000</v>
      </c>
      <c r="D67" s="287">
        <f t="shared" si="42"/>
        <v>39192675</v>
      </c>
      <c r="E67" s="287">
        <f t="shared" si="42"/>
        <v>192675</v>
      </c>
      <c r="F67" s="287">
        <f t="shared" si="42"/>
        <v>192675</v>
      </c>
      <c r="G67" s="252"/>
      <c r="H67" s="252"/>
      <c r="I67" s="252"/>
      <c r="J67" s="252"/>
      <c r="K67" s="252"/>
      <c r="L67" s="252"/>
      <c r="M67" s="252"/>
      <c r="N67" s="252"/>
      <c r="O67" s="252"/>
      <c r="P67" s="252"/>
      <c r="Q67" s="252"/>
      <c r="R67" s="252"/>
      <c r="S67" s="252"/>
      <c r="T67" s="252"/>
      <c r="U67" s="252"/>
      <c r="V67" s="252"/>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c r="BB67" s="251"/>
      <c r="BC67" s="251"/>
      <c r="BD67" s="251"/>
      <c r="BE67" s="251"/>
      <c r="BF67" s="251"/>
      <c r="BG67" s="251"/>
      <c r="BH67" s="251"/>
      <c r="BI67" s="251"/>
      <c r="BJ67" s="251"/>
      <c r="BK67" s="251"/>
      <c r="BL67" s="251"/>
      <c r="BM67" s="251"/>
      <c r="BN67" s="251"/>
      <c r="BO67" s="287">
        <v>0</v>
      </c>
      <c r="BP67" s="285"/>
      <c r="BQ67" s="285"/>
      <c r="BR67" s="285"/>
      <c r="BS67" s="287">
        <v>0</v>
      </c>
      <c r="BT67" s="287">
        <v>0</v>
      </c>
      <c r="BU67" s="287">
        <v>0</v>
      </c>
      <c r="BV67" s="287">
        <v>0</v>
      </c>
      <c r="BW67" s="287"/>
      <c r="BX67" s="287"/>
      <c r="BY67" s="287"/>
      <c r="BZ67" s="287"/>
      <c r="CA67" s="255">
        <f t="shared" si="6"/>
        <v>50000000</v>
      </c>
      <c r="CB67" s="255">
        <f t="shared" si="6"/>
        <v>39192675</v>
      </c>
      <c r="CC67" s="255">
        <f t="shared" si="6"/>
        <v>192675</v>
      </c>
      <c r="CD67" s="255">
        <f t="shared" si="6"/>
        <v>192675</v>
      </c>
      <c r="CE67" s="256">
        <f t="shared" ref="CE67:CE130" si="43">+CA67-B67</f>
        <v>0</v>
      </c>
      <c r="CF67" s="257">
        <f t="shared" ref="CF67:CH130" si="44">+CB67-CL67</f>
        <v>-10962822393.444782</v>
      </c>
      <c r="CG67" s="257">
        <f t="shared" si="44"/>
        <v>-18140072.19835791</v>
      </c>
      <c r="CH67" s="262">
        <f t="shared" si="44"/>
        <v>192675</v>
      </c>
      <c r="CI67" s="316"/>
      <c r="CJ67" s="360"/>
      <c r="CK67" s="367" t="s">
        <v>966</v>
      </c>
      <c r="CL67" s="368">
        <v>11002015068.444782</v>
      </c>
      <c r="CM67" s="368">
        <v>18332747.19835791</v>
      </c>
      <c r="CN67" s="316"/>
    </row>
    <row r="68" spans="1:92" ht="49.5" x14ac:dyDescent="0.25">
      <c r="A68" s="278" t="s">
        <v>784</v>
      </c>
      <c r="B68" s="265">
        <v>200000000</v>
      </c>
      <c r="C68" s="297">
        <v>100000000</v>
      </c>
      <c r="D68" s="297">
        <v>41630246</v>
      </c>
      <c r="E68" s="297">
        <v>11598580</v>
      </c>
      <c r="F68" s="297">
        <v>7755580</v>
      </c>
      <c r="G68" s="297">
        <f t="shared" ref="G68:BR68" si="45">SUM(G69:G78)</f>
        <v>0</v>
      </c>
      <c r="H68" s="297">
        <f t="shared" si="45"/>
        <v>0</v>
      </c>
      <c r="I68" s="297">
        <f t="shared" si="45"/>
        <v>0</v>
      </c>
      <c r="J68" s="297">
        <f t="shared" si="45"/>
        <v>0</v>
      </c>
      <c r="K68" s="297">
        <f t="shared" si="45"/>
        <v>0</v>
      </c>
      <c r="L68" s="297">
        <f t="shared" si="45"/>
        <v>0</v>
      </c>
      <c r="M68" s="297">
        <f t="shared" si="45"/>
        <v>0</v>
      </c>
      <c r="N68" s="297">
        <f t="shared" si="45"/>
        <v>0</v>
      </c>
      <c r="O68" s="297">
        <f t="shared" si="45"/>
        <v>0</v>
      </c>
      <c r="P68" s="297">
        <f t="shared" si="45"/>
        <v>0</v>
      </c>
      <c r="Q68" s="297">
        <f t="shared" si="45"/>
        <v>0</v>
      </c>
      <c r="R68" s="297">
        <f t="shared" si="45"/>
        <v>0</v>
      </c>
      <c r="S68" s="297">
        <f t="shared" si="45"/>
        <v>0</v>
      </c>
      <c r="T68" s="297">
        <f t="shared" si="45"/>
        <v>0</v>
      </c>
      <c r="U68" s="297">
        <f t="shared" si="45"/>
        <v>0</v>
      </c>
      <c r="V68" s="297">
        <f t="shared" si="45"/>
        <v>0</v>
      </c>
      <c r="W68" s="297">
        <f t="shared" si="45"/>
        <v>0</v>
      </c>
      <c r="X68" s="297">
        <f t="shared" si="45"/>
        <v>0</v>
      </c>
      <c r="Y68" s="297">
        <f t="shared" si="45"/>
        <v>0</v>
      </c>
      <c r="Z68" s="297">
        <f t="shared" si="45"/>
        <v>0</v>
      </c>
      <c r="AA68" s="297">
        <v>100000000</v>
      </c>
      <c r="AB68" s="297">
        <v>33607000</v>
      </c>
      <c r="AC68" s="297">
        <v>0</v>
      </c>
      <c r="AD68" s="297">
        <v>0</v>
      </c>
      <c r="AE68" s="297">
        <f t="shared" si="45"/>
        <v>0</v>
      </c>
      <c r="AF68" s="297">
        <f t="shared" si="45"/>
        <v>0</v>
      </c>
      <c r="AG68" s="297">
        <f t="shared" si="45"/>
        <v>0</v>
      </c>
      <c r="AH68" s="297">
        <f t="shared" si="45"/>
        <v>0</v>
      </c>
      <c r="AI68" s="297">
        <f t="shared" si="45"/>
        <v>0</v>
      </c>
      <c r="AJ68" s="297">
        <f t="shared" si="45"/>
        <v>0</v>
      </c>
      <c r="AK68" s="297">
        <f t="shared" si="45"/>
        <v>0</v>
      </c>
      <c r="AL68" s="297">
        <f t="shared" si="45"/>
        <v>0</v>
      </c>
      <c r="AM68" s="297">
        <f t="shared" si="45"/>
        <v>0</v>
      </c>
      <c r="AN68" s="297">
        <f t="shared" si="45"/>
        <v>0</v>
      </c>
      <c r="AO68" s="297">
        <f t="shared" si="45"/>
        <v>0</v>
      </c>
      <c r="AP68" s="297">
        <f t="shared" si="45"/>
        <v>0</v>
      </c>
      <c r="AQ68" s="297">
        <f t="shared" si="45"/>
        <v>0</v>
      </c>
      <c r="AR68" s="297">
        <f t="shared" si="45"/>
        <v>0</v>
      </c>
      <c r="AS68" s="297">
        <f t="shared" si="45"/>
        <v>0</v>
      </c>
      <c r="AT68" s="297">
        <f t="shared" si="45"/>
        <v>0</v>
      </c>
      <c r="AU68" s="297">
        <f t="shared" si="45"/>
        <v>0</v>
      </c>
      <c r="AV68" s="297">
        <f t="shared" si="45"/>
        <v>0</v>
      </c>
      <c r="AW68" s="297">
        <f t="shared" si="45"/>
        <v>0</v>
      </c>
      <c r="AX68" s="297">
        <f t="shared" si="45"/>
        <v>0</v>
      </c>
      <c r="AY68" s="297">
        <f t="shared" si="45"/>
        <v>0</v>
      </c>
      <c r="AZ68" s="297">
        <f t="shared" si="45"/>
        <v>0</v>
      </c>
      <c r="BA68" s="297">
        <f t="shared" si="45"/>
        <v>0</v>
      </c>
      <c r="BB68" s="297">
        <f t="shared" si="45"/>
        <v>0</v>
      </c>
      <c r="BC68" s="298">
        <v>0</v>
      </c>
      <c r="BD68" s="298">
        <v>0</v>
      </c>
      <c r="BE68" s="298">
        <v>0</v>
      </c>
      <c r="BF68" s="298">
        <v>0</v>
      </c>
      <c r="BG68" s="297">
        <f t="shared" si="45"/>
        <v>0</v>
      </c>
      <c r="BH68" s="297">
        <f t="shared" si="45"/>
        <v>0</v>
      </c>
      <c r="BI68" s="297">
        <f t="shared" si="45"/>
        <v>0</v>
      </c>
      <c r="BJ68" s="297">
        <f t="shared" si="45"/>
        <v>0</v>
      </c>
      <c r="BK68" s="297">
        <f t="shared" si="45"/>
        <v>0</v>
      </c>
      <c r="BL68" s="297">
        <f t="shared" si="45"/>
        <v>0</v>
      </c>
      <c r="BM68" s="297">
        <f t="shared" si="45"/>
        <v>0</v>
      </c>
      <c r="BN68" s="297">
        <f t="shared" si="45"/>
        <v>0</v>
      </c>
      <c r="BO68" s="297">
        <f t="shared" si="45"/>
        <v>0</v>
      </c>
      <c r="BP68" s="297">
        <f t="shared" si="45"/>
        <v>0</v>
      </c>
      <c r="BQ68" s="297">
        <f t="shared" si="45"/>
        <v>0</v>
      </c>
      <c r="BR68" s="297">
        <f t="shared" si="45"/>
        <v>0</v>
      </c>
      <c r="BS68" s="297">
        <v>0</v>
      </c>
      <c r="BT68" s="297">
        <v>0</v>
      </c>
      <c r="BU68" s="297">
        <v>0</v>
      </c>
      <c r="BV68" s="297">
        <v>0</v>
      </c>
      <c r="BW68" s="298">
        <f t="shared" ref="BW68:CD68" si="46">SUM(BW69:BW78)</f>
        <v>0</v>
      </c>
      <c r="BX68" s="298">
        <f t="shared" si="46"/>
        <v>0</v>
      </c>
      <c r="BY68" s="298">
        <f t="shared" si="46"/>
        <v>0</v>
      </c>
      <c r="BZ68" s="298">
        <f t="shared" si="46"/>
        <v>0</v>
      </c>
      <c r="CA68" s="298">
        <f t="shared" si="46"/>
        <v>100000000</v>
      </c>
      <c r="CB68" s="298">
        <f t="shared" si="46"/>
        <v>41630246</v>
      </c>
      <c r="CC68" s="298">
        <f t="shared" si="46"/>
        <v>11598580</v>
      </c>
      <c r="CD68" s="298">
        <f t="shared" si="46"/>
        <v>7755580</v>
      </c>
      <c r="CE68" s="299">
        <f t="shared" si="43"/>
        <v>-100000000</v>
      </c>
      <c r="CF68" s="300">
        <f t="shared" si="44"/>
        <v>41630246</v>
      </c>
      <c r="CG68" s="300">
        <f t="shared" si="44"/>
        <v>11598580</v>
      </c>
      <c r="CH68" s="301">
        <f t="shared" si="44"/>
        <v>7755580</v>
      </c>
      <c r="CI68" s="357"/>
      <c r="CJ68" s="376"/>
      <c r="CK68" s="377"/>
      <c r="CL68" s="372">
        <f>+'[5]Anexo 5.2.A'!Z97</f>
        <v>0</v>
      </c>
      <c r="CM68" s="372">
        <f>+'[5]Anexo 5.2.A'!AA97</f>
        <v>0</v>
      </c>
      <c r="CN68" s="372">
        <f>+'[5]Anexo 5.2.A'!AB97</f>
        <v>0</v>
      </c>
    </row>
    <row r="69" spans="1:92" ht="33" x14ac:dyDescent="0.25">
      <c r="A69" s="302" t="s">
        <v>967</v>
      </c>
      <c r="B69" s="303">
        <v>50000000</v>
      </c>
      <c r="C69" s="303">
        <f>C$68*(B69/B$68)</f>
        <v>25000000</v>
      </c>
      <c r="D69" s="303">
        <f t="shared" ref="D69:F69" si="47">D$68*(C69/C$68)</f>
        <v>10407561.5</v>
      </c>
      <c r="E69" s="303">
        <f t="shared" si="47"/>
        <v>2899645</v>
      </c>
      <c r="F69" s="303">
        <f t="shared" si="47"/>
        <v>1938895</v>
      </c>
      <c r="G69" s="252"/>
      <c r="H69" s="252"/>
      <c r="I69" s="252"/>
      <c r="J69" s="252"/>
      <c r="K69" s="252"/>
      <c r="L69" s="252"/>
      <c r="M69" s="252"/>
      <c r="N69" s="252"/>
      <c r="O69" s="252"/>
      <c r="P69" s="252"/>
      <c r="Q69" s="252"/>
      <c r="R69" s="252"/>
      <c r="S69" s="252"/>
      <c r="T69" s="252"/>
      <c r="U69" s="252"/>
      <c r="V69" s="252"/>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1"/>
      <c r="BH69" s="251"/>
      <c r="BI69" s="251"/>
      <c r="BJ69" s="251"/>
      <c r="BK69" s="251"/>
      <c r="BL69" s="251"/>
      <c r="BM69" s="251"/>
      <c r="BN69" s="251"/>
      <c r="BO69" s="251"/>
      <c r="BP69" s="251"/>
      <c r="BQ69" s="251"/>
      <c r="BR69" s="251"/>
      <c r="BS69" s="296"/>
      <c r="BT69" s="296"/>
      <c r="BU69" s="296"/>
      <c r="BV69" s="296"/>
      <c r="BW69" s="296"/>
      <c r="BX69" s="296"/>
      <c r="BY69" s="296"/>
      <c r="BZ69" s="296"/>
      <c r="CA69" s="255">
        <f t="shared" si="6"/>
        <v>25000000</v>
      </c>
      <c r="CB69" s="255">
        <f t="shared" si="6"/>
        <v>10407561.5</v>
      </c>
      <c r="CC69" s="255">
        <f t="shared" si="6"/>
        <v>2899645</v>
      </c>
      <c r="CD69" s="255">
        <f t="shared" si="6"/>
        <v>1938895</v>
      </c>
      <c r="CE69" s="256">
        <f t="shared" si="43"/>
        <v>-25000000</v>
      </c>
      <c r="CF69" s="257">
        <f t="shared" si="44"/>
        <v>10407561.5</v>
      </c>
      <c r="CG69" s="257">
        <f t="shared" si="44"/>
        <v>2899645</v>
      </c>
      <c r="CH69" s="262">
        <f t="shared" si="44"/>
        <v>1938895</v>
      </c>
      <c r="CI69" s="366"/>
      <c r="CJ69" s="360"/>
      <c r="CK69" s="367" t="s">
        <v>967</v>
      </c>
      <c r="CL69" s="368">
        <v>0</v>
      </c>
      <c r="CM69" s="368">
        <v>0</v>
      </c>
      <c r="CN69" s="316"/>
    </row>
    <row r="70" spans="1:92" ht="16.5" x14ac:dyDescent="0.25">
      <c r="A70" s="304" t="s">
        <v>968</v>
      </c>
      <c r="B70" s="303"/>
      <c r="C70" s="303">
        <f t="shared" ref="C70:F78" si="48">C$68*(B70/B$68)</f>
        <v>0</v>
      </c>
      <c r="D70" s="303">
        <f t="shared" si="48"/>
        <v>0</v>
      </c>
      <c r="E70" s="303">
        <f t="shared" si="48"/>
        <v>0</v>
      </c>
      <c r="F70" s="303">
        <f t="shared" si="48"/>
        <v>0</v>
      </c>
      <c r="G70" s="252"/>
      <c r="H70" s="252"/>
      <c r="I70" s="252"/>
      <c r="J70" s="252"/>
      <c r="K70" s="252"/>
      <c r="L70" s="252"/>
      <c r="M70" s="252"/>
      <c r="N70" s="252"/>
      <c r="O70" s="252"/>
      <c r="P70" s="252"/>
      <c r="Q70" s="252"/>
      <c r="R70" s="252"/>
      <c r="S70" s="252"/>
      <c r="T70" s="252"/>
      <c r="U70" s="252"/>
      <c r="V70" s="252"/>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251"/>
      <c r="BC70" s="251"/>
      <c r="BD70" s="251"/>
      <c r="BE70" s="251"/>
      <c r="BF70" s="251"/>
      <c r="BG70" s="251"/>
      <c r="BH70" s="251"/>
      <c r="BI70" s="251"/>
      <c r="BJ70" s="251"/>
      <c r="BK70" s="251"/>
      <c r="BL70" s="251"/>
      <c r="BM70" s="251"/>
      <c r="BN70" s="251"/>
      <c r="BO70" s="251"/>
      <c r="BP70" s="251"/>
      <c r="BQ70" s="251"/>
      <c r="BR70" s="251"/>
      <c r="BS70" s="296"/>
      <c r="BT70" s="296"/>
      <c r="BU70" s="296"/>
      <c r="BV70" s="296"/>
      <c r="BW70" s="296"/>
      <c r="BX70" s="296"/>
      <c r="BY70" s="296"/>
      <c r="BZ70" s="296"/>
      <c r="CA70" s="255">
        <f t="shared" si="6"/>
        <v>0</v>
      </c>
      <c r="CB70" s="255">
        <f t="shared" si="6"/>
        <v>0</v>
      </c>
      <c r="CC70" s="255">
        <f t="shared" si="6"/>
        <v>0</v>
      </c>
      <c r="CD70" s="255">
        <f t="shared" si="6"/>
        <v>0</v>
      </c>
      <c r="CE70" s="256">
        <f t="shared" si="43"/>
        <v>0</v>
      </c>
      <c r="CF70" s="257">
        <f t="shared" si="44"/>
        <v>0</v>
      </c>
      <c r="CG70" s="257">
        <f t="shared" si="44"/>
        <v>0</v>
      </c>
      <c r="CH70" s="262">
        <f t="shared" si="44"/>
        <v>0</v>
      </c>
      <c r="CI70" s="316"/>
      <c r="CJ70" s="360"/>
      <c r="CK70" s="367" t="s">
        <v>1106</v>
      </c>
      <c r="CL70" s="368">
        <v>0</v>
      </c>
      <c r="CM70" s="368">
        <v>0</v>
      </c>
      <c r="CN70" s="316"/>
    </row>
    <row r="71" spans="1:92" ht="16.5" x14ac:dyDescent="0.3">
      <c r="A71" s="304" t="s">
        <v>969</v>
      </c>
      <c r="B71" s="303"/>
      <c r="C71" s="303">
        <f t="shared" si="48"/>
        <v>0</v>
      </c>
      <c r="D71" s="303">
        <f t="shared" si="48"/>
        <v>0</v>
      </c>
      <c r="E71" s="303">
        <f t="shared" si="48"/>
        <v>0</v>
      </c>
      <c r="F71" s="303">
        <f t="shared" si="48"/>
        <v>0</v>
      </c>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9"/>
      <c r="AR71" s="259"/>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59"/>
      <c r="BR71" s="259"/>
      <c r="BS71" s="296"/>
      <c r="BT71" s="296"/>
      <c r="BU71" s="296"/>
      <c r="BV71" s="296"/>
      <c r="BW71" s="296"/>
      <c r="BX71" s="296"/>
      <c r="BY71" s="296"/>
      <c r="BZ71" s="296"/>
      <c r="CA71" s="255">
        <f t="shared" si="6"/>
        <v>0</v>
      </c>
      <c r="CB71" s="255">
        <f t="shared" si="6"/>
        <v>0</v>
      </c>
      <c r="CC71" s="255">
        <f t="shared" si="6"/>
        <v>0</v>
      </c>
      <c r="CD71" s="255">
        <f t="shared" si="6"/>
        <v>0</v>
      </c>
      <c r="CE71" s="256">
        <f t="shared" si="43"/>
        <v>0</v>
      </c>
      <c r="CF71" s="257">
        <f t="shared" si="44"/>
        <v>0</v>
      </c>
      <c r="CG71" s="257">
        <f t="shared" si="44"/>
        <v>0</v>
      </c>
      <c r="CH71" s="260">
        <f t="shared" si="44"/>
        <v>0</v>
      </c>
      <c r="CI71" s="290"/>
      <c r="CJ71" s="290"/>
      <c r="CK71" s="367" t="s">
        <v>1107</v>
      </c>
      <c r="CL71" s="290"/>
      <c r="CM71" s="290"/>
      <c r="CN71" s="290"/>
    </row>
    <row r="72" spans="1:92" ht="38.25" x14ac:dyDescent="0.3">
      <c r="A72" s="304" t="s">
        <v>970</v>
      </c>
      <c r="B72" s="303"/>
      <c r="C72" s="303">
        <f t="shared" si="48"/>
        <v>0</v>
      </c>
      <c r="D72" s="303">
        <f t="shared" si="48"/>
        <v>0</v>
      </c>
      <c r="E72" s="303">
        <f t="shared" si="48"/>
        <v>0</v>
      </c>
      <c r="F72" s="303">
        <f t="shared" si="48"/>
        <v>0</v>
      </c>
      <c r="G72" s="252"/>
      <c r="H72" s="252"/>
      <c r="I72" s="252"/>
      <c r="J72" s="252"/>
      <c r="K72" s="252"/>
      <c r="L72" s="252"/>
      <c r="M72" s="252"/>
      <c r="N72" s="252"/>
      <c r="O72" s="252"/>
      <c r="P72" s="252"/>
      <c r="Q72" s="252"/>
      <c r="R72" s="252"/>
      <c r="S72" s="252"/>
      <c r="T72" s="252"/>
      <c r="U72" s="252"/>
      <c r="V72" s="252"/>
      <c r="W72" s="251"/>
      <c r="X72" s="251"/>
      <c r="Y72" s="251"/>
      <c r="Z72" s="251"/>
      <c r="AA72" s="254">
        <v>0</v>
      </c>
      <c r="AB72" s="254">
        <v>0</v>
      </c>
      <c r="AC72" s="254">
        <v>0</v>
      </c>
      <c r="AD72" s="254">
        <v>0</v>
      </c>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251"/>
      <c r="BC72" s="251"/>
      <c r="BD72" s="251"/>
      <c r="BE72" s="251"/>
      <c r="BF72" s="251"/>
      <c r="BG72" s="251"/>
      <c r="BH72" s="251"/>
      <c r="BI72" s="251"/>
      <c r="BJ72" s="251"/>
      <c r="BK72" s="251"/>
      <c r="BL72" s="251"/>
      <c r="BM72" s="251"/>
      <c r="BN72" s="251"/>
      <c r="BO72" s="251"/>
      <c r="BP72" s="251"/>
      <c r="BQ72" s="251"/>
      <c r="BR72" s="251"/>
      <c r="BS72" s="305"/>
      <c r="BT72" s="305"/>
      <c r="BU72" s="305"/>
      <c r="BV72" s="305"/>
      <c r="BW72" s="305"/>
      <c r="BX72" s="305"/>
      <c r="BY72" s="305"/>
      <c r="BZ72" s="305"/>
      <c r="CA72" s="255">
        <f t="shared" si="6"/>
        <v>0</v>
      </c>
      <c r="CB72" s="255">
        <f t="shared" si="6"/>
        <v>0</v>
      </c>
      <c r="CC72" s="255">
        <f t="shared" si="6"/>
        <v>0</v>
      </c>
      <c r="CD72" s="255">
        <f t="shared" si="6"/>
        <v>0</v>
      </c>
      <c r="CE72" s="256">
        <f t="shared" si="43"/>
        <v>0</v>
      </c>
      <c r="CF72" s="257">
        <f t="shared" si="44"/>
        <v>-502685567.384</v>
      </c>
      <c r="CG72" s="257">
        <f t="shared" si="44"/>
        <v>-429518125.45951998</v>
      </c>
      <c r="CH72" s="262">
        <f t="shared" si="44"/>
        <v>0</v>
      </c>
      <c r="CI72" s="316"/>
      <c r="CJ72" s="360"/>
      <c r="CK72" s="373" t="s">
        <v>1108</v>
      </c>
      <c r="CL72" s="368">
        <v>502685567.384</v>
      </c>
      <c r="CM72" s="368">
        <v>429518125.45951998</v>
      </c>
      <c r="CN72" s="316"/>
    </row>
    <row r="73" spans="1:92" ht="33" x14ac:dyDescent="0.25">
      <c r="A73" s="304" t="s">
        <v>971</v>
      </c>
      <c r="B73" s="303">
        <v>50000000</v>
      </c>
      <c r="C73" s="303">
        <f t="shared" si="48"/>
        <v>25000000</v>
      </c>
      <c r="D73" s="303">
        <f t="shared" si="48"/>
        <v>10407561.5</v>
      </c>
      <c r="E73" s="303">
        <f t="shared" si="48"/>
        <v>2899645</v>
      </c>
      <c r="F73" s="303">
        <f t="shared" si="48"/>
        <v>1938895</v>
      </c>
      <c r="G73" s="252"/>
      <c r="H73" s="252"/>
      <c r="I73" s="252"/>
      <c r="J73" s="252"/>
      <c r="K73" s="252"/>
      <c r="L73" s="252"/>
      <c r="M73" s="252"/>
      <c r="N73" s="252"/>
      <c r="O73" s="252"/>
      <c r="P73" s="252"/>
      <c r="Q73" s="252"/>
      <c r="R73" s="252"/>
      <c r="S73" s="252"/>
      <c r="T73" s="252"/>
      <c r="U73" s="252"/>
      <c r="V73" s="252"/>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251"/>
      <c r="BC73" s="251"/>
      <c r="BD73" s="251"/>
      <c r="BE73" s="251"/>
      <c r="BF73" s="251"/>
      <c r="BG73" s="251"/>
      <c r="BH73" s="251"/>
      <c r="BI73" s="251"/>
      <c r="BJ73" s="251"/>
      <c r="BK73" s="251"/>
      <c r="BL73" s="251"/>
      <c r="BM73" s="251"/>
      <c r="BN73" s="251"/>
      <c r="BO73" s="251"/>
      <c r="BP73" s="251"/>
      <c r="BQ73" s="251"/>
      <c r="BR73" s="251"/>
      <c r="BS73" s="306"/>
      <c r="BT73" s="306"/>
      <c r="BU73" s="306"/>
      <c r="BV73" s="306"/>
      <c r="BW73" s="306"/>
      <c r="BX73" s="306"/>
      <c r="BY73" s="306"/>
      <c r="BZ73" s="306"/>
      <c r="CA73" s="255">
        <f t="shared" si="6"/>
        <v>25000000</v>
      </c>
      <c r="CB73" s="255">
        <f t="shared" si="6"/>
        <v>10407561.5</v>
      </c>
      <c r="CC73" s="255">
        <f t="shared" si="6"/>
        <v>2899645</v>
      </c>
      <c r="CD73" s="255">
        <f t="shared" si="6"/>
        <v>1938895</v>
      </c>
      <c r="CE73" s="256">
        <f t="shared" si="43"/>
        <v>-25000000</v>
      </c>
      <c r="CF73" s="257">
        <f t="shared" si="44"/>
        <v>10407561.5</v>
      </c>
      <c r="CG73" s="257">
        <f t="shared" si="44"/>
        <v>2899645</v>
      </c>
      <c r="CH73" s="262">
        <f t="shared" si="44"/>
        <v>1938895</v>
      </c>
      <c r="CI73" s="316"/>
      <c r="CJ73" s="360"/>
      <c r="CK73" s="378"/>
      <c r="CL73" s="368"/>
      <c r="CM73" s="368"/>
      <c r="CN73" s="316"/>
    </row>
    <row r="74" spans="1:92" ht="33" x14ac:dyDescent="0.25">
      <c r="A74" s="302" t="s">
        <v>972</v>
      </c>
      <c r="B74" s="303">
        <v>40000000</v>
      </c>
      <c r="C74" s="303">
        <f t="shared" si="48"/>
        <v>20000000</v>
      </c>
      <c r="D74" s="303">
        <f t="shared" si="48"/>
        <v>8326049.2000000002</v>
      </c>
      <c r="E74" s="303">
        <f t="shared" si="48"/>
        <v>2319716</v>
      </c>
      <c r="F74" s="303">
        <f t="shared" si="48"/>
        <v>1551116</v>
      </c>
      <c r="G74" s="252"/>
      <c r="H74" s="252"/>
      <c r="I74" s="252"/>
      <c r="J74" s="252"/>
      <c r="K74" s="252"/>
      <c r="L74" s="252"/>
      <c r="M74" s="252"/>
      <c r="N74" s="252"/>
      <c r="O74" s="252"/>
      <c r="P74" s="252"/>
      <c r="Q74" s="252"/>
      <c r="R74" s="252"/>
      <c r="S74" s="252"/>
      <c r="T74" s="252"/>
      <c r="U74" s="252"/>
      <c r="V74" s="252"/>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c r="BB74" s="251"/>
      <c r="BC74" s="251"/>
      <c r="BD74" s="251"/>
      <c r="BE74" s="251"/>
      <c r="BF74" s="251"/>
      <c r="BG74" s="251"/>
      <c r="BH74" s="251"/>
      <c r="BI74" s="251"/>
      <c r="BJ74" s="251"/>
      <c r="BK74" s="251"/>
      <c r="BL74" s="251"/>
      <c r="BM74" s="251"/>
      <c r="BN74" s="251"/>
      <c r="BO74" s="251"/>
      <c r="BP74" s="251"/>
      <c r="BQ74" s="251"/>
      <c r="BR74" s="251"/>
      <c r="BS74" s="306"/>
      <c r="BT74" s="306"/>
      <c r="BU74" s="306"/>
      <c r="BV74" s="306"/>
      <c r="BW74" s="306"/>
      <c r="BX74" s="306"/>
      <c r="BY74" s="306"/>
      <c r="BZ74" s="306"/>
      <c r="CA74" s="255">
        <f t="shared" si="6"/>
        <v>20000000</v>
      </c>
      <c r="CB74" s="255">
        <f t="shared" si="6"/>
        <v>8326049.2000000002</v>
      </c>
      <c r="CC74" s="255">
        <f t="shared" si="6"/>
        <v>2319716</v>
      </c>
      <c r="CD74" s="255">
        <f t="shared" si="6"/>
        <v>1551116</v>
      </c>
      <c r="CE74" s="256">
        <f t="shared" si="43"/>
        <v>-20000000</v>
      </c>
      <c r="CF74" s="257">
        <f t="shared" si="44"/>
        <v>8326049.2000000002</v>
      </c>
      <c r="CG74" s="257">
        <f t="shared" si="44"/>
        <v>2319716</v>
      </c>
      <c r="CH74" s="262">
        <f t="shared" si="44"/>
        <v>1551116</v>
      </c>
      <c r="CI74" s="316"/>
      <c r="CJ74" s="360"/>
      <c r="CK74" s="360"/>
      <c r="CL74" s="368"/>
      <c r="CM74" s="368"/>
      <c r="CN74" s="316"/>
    </row>
    <row r="75" spans="1:92" ht="38.25" x14ac:dyDescent="0.25">
      <c r="A75" s="307" t="s">
        <v>973</v>
      </c>
      <c r="B75" s="303">
        <v>50000000</v>
      </c>
      <c r="C75" s="303">
        <f t="shared" si="48"/>
        <v>25000000</v>
      </c>
      <c r="D75" s="303">
        <f t="shared" si="48"/>
        <v>10407561.5</v>
      </c>
      <c r="E75" s="303">
        <f t="shared" si="48"/>
        <v>2899645</v>
      </c>
      <c r="F75" s="303">
        <f t="shared" si="48"/>
        <v>1938895</v>
      </c>
      <c r="G75" s="252"/>
      <c r="H75" s="252"/>
      <c r="I75" s="252"/>
      <c r="J75" s="252"/>
      <c r="K75" s="252"/>
      <c r="L75" s="252"/>
      <c r="M75" s="252"/>
      <c r="N75" s="252"/>
      <c r="O75" s="252"/>
      <c r="P75" s="252"/>
      <c r="Q75" s="252"/>
      <c r="R75" s="252"/>
      <c r="S75" s="252"/>
      <c r="T75" s="252"/>
      <c r="U75" s="252"/>
      <c r="V75" s="252"/>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251"/>
      <c r="BC75" s="254">
        <v>0</v>
      </c>
      <c r="BD75" s="254">
        <v>0</v>
      </c>
      <c r="BE75" s="254">
        <v>0</v>
      </c>
      <c r="BF75" s="254">
        <v>0</v>
      </c>
      <c r="BG75" s="251"/>
      <c r="BH75" s="251"/>
      <c r="BI75" s="251"/>
      <c r="BJ75" s="251"/>
      <c r="BK75" s="251"/>
      <c r="BL75" s="251"/>
      <c r="BM75" s="251"/>
      <c r="BN75" s="251"/>
      <c r="BO75" s="251"/>
      <c r="BP75" s="251"/>
      <c r="BQ75" s="251"/>
      <c r="BR75" s="251"/>
      <c r="BS75" s="306"/>
      <c r="BT75" s="306"/>
      <c r="BU75" s="306"/>
      <c r="BV75" s="306"/>
      <c r="BW75" s="306"/>
      <c r="BX75" s="306"/>
      <c r="BY75" s="306"/>
      <c r="BZ75" s="306"/>
      <c r="CA75" s="255">
        <f t="shared" si="6"/>
        <v>25000000</v>
      </c>
      <c r="CB75" s="255">
        <f t="shared" si="6"/>
        <v>10407561.5</v>
      </c>
      <c r="CC75" s="255">
        <f t="shared" si="6"/>
        <v>2899645</v>
      </c>
      <c r="CD75" s="255">
        <f t="shared" si="6"/>
        <v>1938895</v>
      </c>
      <c r="CE75" s="256">
        <f t="shared" si="43"/>
        <v>-25000000</v>
      </c>
      <c r="CF75" s="257">
        <f t="shared" si="44"/>
        <v>-800375611.70000005</v>
      </c>
      <c r="CG75" s="257">
        <f t="shared" si="44"/>
        <v>-689871525.09600008</v>
      </c>
      <c r="CH75" s="262">
        <f t="shared" si="44"/>
        <v>1938895</v>
      </c>
      <c r="CI75" s="316"/>
      <c r="CJ75" s="360"/>
      <c r="CK75" s="373" t="s">
        <v>1109</v>
      </c>
      <c r="CL75" s="368">
        <v>810783173.20000005</v>
      </c>
      <c r="CM75" s="368">
        <v>692771170.09600008</v>
      </c>
      <c r="CN75" s="316"/>
    </row>
    <row r="76" spans="1:92" ht="33" x14ac:dyDescent="0.3">
      <c r="A76" s="308" t="s">
        <v>974</v>
      </c>
      <c r="B76" s="303">
        <v>10000000</v>
      </c>
      <c r="C76" s="303">
        <f t="shared" si="48"/>
        <v>5000000</v>
      </c>
      <c r="D76" s="303">
        <f t="shared" si="48"/>
        <v>2081512.3</v>
      </c>
      <c r="E76" s="303">
        <f t="shared" si="48"/>
        <v>579929</v>
      </c>
      <c r="F76" s="303">
        <f t="shared" si="48"/>
        <v>387779</v>
      </c>
      <c r="G76" s="259"/>
      <c r="H76" s="259"/>
      <c r="I76" s="259"/>
      <c r="J76" s="259"/>
      <c r="K76" s="259"/>
      <c r="L76" s="259"/>
      <c r="M76" s="259"/>
      <c r="N76" s="259"/>
      <c r="O76" s="259"/>
      <c r="P76" s="259"/>
      <c r="Q76" s="259"/>
      <c r="R76" s="259"/>
      <c r="S76" s="259"/>
      <c r="T76" s="259"/>
      <c r="U76" s="259"/>
      <c r="V76" s="259"/>
      <c r="W76" s="259"/>
      <c r="X76" s="259"/>
      <c r="Y76" s="259"/>
      <c r="Z76" s="259"/>
      <c r="AA76" s="254">
        <v>0</v>
      </c>
      <c r="AB76" s="254">
        <v>0</v>
      </c>
      <c r="AC76" s="254">
        <v>0</v>
      </c>
      <c r="AD76" s="254">
        <v>0</v>
      </c>
      <c r="AE76" s="259"/>
      <c r="AF76" s="259"/>
      <c r="AG76" s="259"/>
      <c r="AH76" s="259"/>
      <c r="AI76" s="259"/>
      <c r="AJ76" s="259"/>
      <c r="AK76" s="259"/>
      <c r="AL76" s="259"/>
      <c r="AM76" s="259"/>
      <c r="AN76" s="259"/>
      <c r="AO76" s="259"/>
      <c r="AP76" s="259"/>
      <c r="AQ76" s="259"/>
      <c r="AR76" s="259"/>
      <c r="AS76" s="259"/>
      <c r="AT76" s="259"/>
      <c r="AU76" s="259"/>
      <c r="AV76" s="259"/>
      <c r="AW76" s="259"/>
      <c r="AX76" s="259"/>
      <c r="AY76" s="259"/>
      <c r="AZ76" s="259"/>
      <c r="BA76" s="259"/>
      <c r="BB76" s="259"/>
      <c r="BC76" s="259"/>
      <c r="BD76" s="259"/>
      <c r="BE76" s="259"/>
      <c r="BF76" s="259"/>
      <c r="BG76" s="259"/>
      <c r="BH76" s="259"/>
      <c r="BI76" s="259"/>
      <c r="BJ76" s="259"/>
      <c r="BK76" s="259"/>
      <c r="BL76" s="259"/>
      <c r="BM76" s="259"/>
      <c r="BN76" s="259"/>
      <c r="BO76" s="259"/>
      <c r="BP76" s="259"/>
      <c r="BQ76" s="259"/>
      <c r="BR76" s="259"/>
      <c r="BS76" s="306"/>
      <c r="BT76" s="306"/>
      <c r="BU76" s="306"/>
      <c r="BV76" s="306"/>
      <c r="BW76" s="306"/>
      <c r="BX76" s="306"/>
      <c r="BY76" s="306"/>
      <c r="BZ76" s="306"/>
      <c r="CA76" s="255">
        <f t="shared" si="6"/>
        <v>5000000</v>
      </c>
      <c r="CB76" s="255">
        <f t="shared" si="6"/>
        <v>2081512.3</v>
      </c>
      <c r="CC76" s="255">
        <f t="shared" si="6"/>
        <v>579929</v>
      </c>
      <c r="CD76" s="255">
        <f t="shared" si="6"/>
        <v>387779</v>
      </c>
      <c r="CE76" s="256">
        <f t="shared" si="43"/>
        <v>-5000000</v>
      </c>
      <c r="CF76" s="257">
        <f t="shared" si="44"/>
        <v>-711407680.11600006</v>
      </c>
      <c r="CG76" s="257">
        <f t="shared" si="44"/>
        <v>-609058700.68447995</v>
      </c>
      <c r="CH76" s="260">
        <f t="shared" si="44"/>
        <v>387779</v>
      </c>
      <c r="CI76" s="290"/>
      <c r="CJ76" s="290"/>
      <c r="CK76" s="367" t="s">
        <v>1110</v>
      </c>
      <c r="CL76" s="368">
        <v>713489192.41600001</v>
      </c>
      <c r="CM76" s="368">
        <v>609638629.68447995</v>
      </c>
      <c r="CN76" s="290"/>
    </row>
    <row r="77" spans="1:92" ht="33" x14ac:dyDescent="0.25">
      <c r="A77" s="308" t="s">
        <v>975</v>
      </c>
      <c r="B77" s="303">
        <v>0</v>
      </c>
      <c r="C77" s="303">
        <f t="shared" si="48"/>
        <v>0</v>
      </c>
      <c r="D77" s="303">
        <f t="shared" si="48"/>
        <v>0</v>
      </c>
      <c r="E77" s="303">
        <f t="shared" si="48"/>
        <v>0</v>
      </c>
      <c r="F77" s="303">
        <f t="shared" si="48"/>
        <v>0</v>
      </c>
      <c r="G77" s="252"/>
      <c r="H77" s="252"/>
      <c r="I77" s="252"/>
      <c r="J77" s="252"/>
      <c r="K77" s="252"/>
      <c r="L77" s="252"/>
      <c r="M77" s="252"/>
      <c r="N77" s="252"/>
      <c r="O77" s="252"/>
      <c r="P77" s="252"/>
      <c r="Q77" s="252"/>
      <c r="R77" s="252"/>
      <c r="S77" s="252"/>
      <c r="T77" s="252"/>
      <c r="U77" s="252"/>
      <c r="V77" s="252"/>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251"/>
      <c r="BC77" s="251"/>
      <c r="BD77" s="251"/>
      <c r="BE77" s="251"/>
      <c r="BF77" s="251"/>
      <c r="BG77" s="251"/>
      <c r="BH77" s="251"/>
      <c r="BI77" s="251"/>
      <c r="BJ77" s="251"/>
      <c r="BK77" s="251"/>
      <c r="BL77" s="251"/>
      <c r="BM77" s="251"/>
      <c r="BN77" s="251"/>
      <c r="BO77" s="251"/>
      <c r="BP77" s="251"/>
      <c r="BQ77" s="251"/>
      <c r="BR77" s="251"/>
      <c r="BS77" s="306"/>
      <c r="BT77" s="306"/>
      <c r="BU77" s="306"/>
      <c r="BV77" s="306"/>
      <c r="BW77" s="306"/>
      <c r="BX77" s="306"/>
      <c r="BY77" s="306"/>
      <c r="BZ77" s="306"/>
      <c r="CA77" s="255">
        <f t="shared" si="6"/>
        <v>0</v>
      </c>
      <c r="CB77" s="255">
        <f t="shared" si="6"/>
        <v>0</v>
      </c>
      <c r="CC77" s="255">
        <f t="shared" si="6"/>
        <v>0</v>
      </c>
      <c r="CD77" s="255">
        <f t="shared" si="6"/>
        <v>0</v>
      </c>
      <c r="CE77" s="256">
        <f t="shared" si="43"/>
        <v>0</v>
      </c>
      <c r="CF77" s="257">
        <f t="shared" si="44"/>
        <v>0</v>
      </c>
      <c r="CG77" s="257">
        <f t="shared" si="44"/>
        <v>0</v>
      </c>
      <c r="CH77" s="262">
        <f t="shared" si="44"/>
        <v>0</v>
      </c>
      <c r="CI77" s="316"/>
      <c r="CJ77" s="360"/>
      <c r="CK77" s="367" t="s">
        <v>1111</v>
      </c>
      <c r="CL77" s="368"/>
      <c r="CM77" s="368"/>
      <c r="CN77" s="316"/>
    </row>
    <row r="78" spans="1:92" ht="49.5" x14ac:dyDescent="0.3">
      <c r="A78" s="308" t="s">
        <v>976</v>
      </c>
      <c r="B78" s="303">
        <v>0</v>
      </c>
      <c r="C78" s="303">
        <f t="shared" si="48"/>
        <v>0</v>
      </c>
      <c r="D78" s="303">
        <f t="shared" si="48"/>
        <v>0</v>
      </c>
      <c r="E78" s="303">
        <f t="shared" si="48"/>
        <v>0</v>
      </c>
      <c r="F78" s="303">
        <f t="shared" si="48"/>
        <v>0</v>
      </c>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S78" s="286"/>
      <c r="BT78" s="286"/>
      <c r="BU78" s="286"/>
      <c r="BV78" s="286"/>
      <c r="BW78" s="286"/>
      <c r="BX78" s="286"/>
      <c r="BY78" s="286"/>
      <c r="BZ78" s="286"/>
      <c r="CA78" s="255">
        <f t="shared" si="6"/>
        <v>0</v>
      </c>
      <c r="CB78" s="255">
        <f t="shared" si="6"/>
        <v>0</v>
      </c>
      <c r="CC78" s="255">
        <f t="shared" si="6"/>
        <v>0</v>
      </c>
      <c r="CD78" s="255">
        <f t="shared" si="6"/>
        <v>0</v>
      </c>
      <c r="CE78" s="256">
        <f t="shared" si="43"/>
        <v>0</v>
      </c>
      <c r="CF78" s="257">
        <f t="shared" si="44"/>
        <v>0</v>
      </c>
      <c r="CG78" s="257">
        <f t="shared" si="44"/>
        <v>0</v>
      </c>
      <c r="CH78" s="260">
        <f t="shared" si="44"/>
        <v>0</v>
      </c>
      <c r="CI78" s="290"/>
      <c r="CJ78" s="290"/>
      <c r="CK78" s="367" t="s">
        <v>1112</v>
      </c>
      <c r="CL78" s="368">
        <v>0</v>
      </c>
      <c r="CM78" s="368">
        <v>0</v>
      </c>
      <c r="CN78" s="290"/>
    </row>
    <row r="79" spans="1:92" ht="33" x14ac:dyDescent="0.3">
      <c r="A79" s="278" t="s">
        <v>785</v>
      </c>
      <c r="B79" s="265">
        <v>200000000</v>
      </c>
      <c r="C79" s="265">
        <v>100000000</v>
      </c>
      <c r="D79" s="265">
        <v>94385670</v>
      </c>
      <c r="E79" s="265">
        <v>27993035</v>
      </c>
      <c r="F79" s="265">
        <v>21379835</v>
      </c>
      <c r="G79" s="265">
        <f t="shared" ref="G79:BR79" si="49">SUM(G80:G84)</f>
        <v>0</v>
      </c>
      <c r="H79" s="265">
        <f t="shared" si="49"/>
        <v>0</v>
      </c>
      <c r="I79" s="265">
        <f t="shared" si="49"/>
        <v>0</v>
      </c>
      <c r="J79" s="265">
        <f t="shared" si="49"/>
        <v>0</v>
      </c>
      <c r="K79" s="265">
        <f t="shared" si="49"/>
        <v>0</v>
      </c>
      <c r="L79" s="265">
        <f t="shared" si="49"/>
        <v>0</v>
      </c>
      <c r="M79" s="265">
        <f t="shared" si="49"/>
        <v>0</v>
      </c>
      <c r="N79" s="265">
        <f t="shared" si="49"/>
        <v>0</v>
      </c>
      <c r="O79" s="265">
        <f t="shared" si="49"/>
        <v>0</v>
      </c>
      <c r="P79" s="265">
        <f t="shared" si="49"/>
        <v>0</v>
      </c>
      <c r="Q79" s="265">
        <f t="shared" si="49"/>
        <v>0</v>
      </c>
      <c r="R79" s="265">
        <f t="shared" si="49"/>
        <v>0</v>
      </c>
      <c r="S79" s="265">
        <f t="shared" si="49"/>
        <v>0</v>
      </c>
      <c r="T79" s="265">
        <f t="shared" si="49"/>
        <v>0</v>
      </c>
      <c r="U79" s="265">
        <f t="shared" si="49"/>
        <v>0</v>
      </c>
      <c r="V79" s="265">
        <f t="shared" si="49"/>
        <v>0</v>
      </c>
      <c r="W79" s="265">
        <f t="shared" si="49"/>
        <v>0</v>
      </c>
      <c r="X79" s="265">
        <f t="shared" si="49"/>
        <v>0</v>
      </c>
      <c r="Y79" s="265">
        <f t="shared" si="49"/>
        <v>0</v>
      </c>
      <c r="Z79" s="265">
        <f t="shared" si="49"/>
        <v>0</v>
      </c>
      <c r="AA79" s="265">
        <v>100000000</v>
      </c>
      <c r="AB79" s="265">
        <v>88635500</v>
      </c>
      <c r="AC79" s="265">
        <v>25578433</v>
      </c>
      <c r="AD79" s="265">
        <v>20630433</v>
      </c>
      <c r="AE79" s="265">
        <f t="shared" si="49"/>
        <v>0</v>
      </c>
      <c r="AF79" s="265">
        <f t="shared" si="49"/>
        <v>0</v>
      </c>
      <c r="AG79" s="265">
        <f t="shared" si="49"/>
        <v>0</v>
      </c>
      <c r="AH79" s="265">
        <f t="shared" si="49"/>
        <v>0</v>
      </c>
      <c r="AI79" s="265">
        <f t="shared" si="49"/>
        <v>0</v>
      </c>
      <c r="AJ79" s="265">
        <f t="shared" si="49"/>
        <v>0</v>
      </c>
      <c r="AK79" s="265">
        <f t="shared" si="49"/>
        <v>0</v>
      </c>
      <c r="AL79" s="265">
        <f t="shared" si="49"/>
        <v>0</v>
      </c>
      <c r="AM79" s="265">
        <f t="shared" si="49"/>
        <v>0</v>
      </c>
      <c r="AN79" s="265">
        <f t="shared" si="49"/>
        <v>0</v>
      </c>
      <c r="AO79" s="265">
        <f t="shared" si="49"/>
        <v>0</v>
      </c>
      <c r="AP79" s="265">
        <f t="shared" si="49"/>
        <v>0</v>
      </c>
      <c r="AQ79" s="265">
        <f t="shared" si="49"/>
        <v>0</v>
      </c>
      <c r="AR79" s="265">
        <f t="shared" si="49"/>
        <v>0</v>
      </c>
      <c r="AS79" s="265">
        <f t="shared" si="49"/>
        <v>0</v>
      </c>
      <c r="AT79" s="265">
        <f t="shared" si="49"/>
        <v>0</v>
      </c>
      <c r="AU79" s="265">
        <f t="shared" si="49"/>
        <v>0</v>
      </c>
      <c r="AV79" s="265">
        <f t="shared" si="49"/>
        <v>0</v>
      </c>
      <c r="AW79" s="265">
        <f t="shared" si="49"/>
        <v>0</v>
      </c>
      <c r="AX79" s="265">
        <f t="shared" si="49"/>
        <v>0</v>
      </c>
      <c r="AY79" s="265">
        <f t="shared" si="49"/>
        <v>0</v>
      </c>
      <c r="AZ79" s="265">
        <f t="shared" si="49"/>
        <v>0</v>
      </c>
      <c r="BA79" s="265">
        <f t="shared" si="49"/>
        <v>0</v>
      </c>
      <c r="BB79" s="265">
        <f t="shared" si="49"/>
        <v>0</v>
      </c>
      <c r="BC79" s="265">
        <v>0</v>
      </c>
      <c r="BD79" s="265">
        <v>0</v>
      </c>
      <c r="BE79" s="265">
        <v>0</v>
      </c>
      <c r="BF79" s="265">
        <v>0</v>
      </c>
      <c r="BG79" s="265">
        <f t="shared" si="49"/>
        <v>0</v>
      </c>
      <c r="BH79" s="265">
        <f t="shared" si="49"/>
        <v>0</v>
      </c>
      <c r="BI79" s="265">
        <f t="shared" si="49"/>
        <v>0</v>
      </c>
      <c r="BJ79" s="265">
        <f t="shared" si="49"/>
        <v>0</v>
      </c>
      <c r="BK79" s="265">
        <f t="shared" si="49"/>
        <v>0</v>
      </c>
      <c r="BL79" s="265">
        <f t="shared" si="49"/>
        <v>0</v>
      </c>
      <c r="BM79" s="265">
        <f t="shared" si="49"/>
        <v>0</v>
      </c>
      <c r="BN79" s="265">
        <f t="shared" si="49"/>
        <v>0</v>
      </c>
      <c r="BO79" s="265">
        <f t="shared" si="49"/>
        <v>0</v>
      </c>
      <c r="BP79" s="265">
        <f t="shared" si="49"/>
        <v>0</v>
      </c>
      <c r="BQ79" s="265">
        <f t="shared" si="49"/>
        <v>0</v>
      </c>
      <c r="BR79" s="265">
        <f t="shared" si="49"/>
        <v>0</v>
      </c>
      <c r="BS79" s="265">
        <f t="shared" ref="BS79:CD79" si="50">SUM(BS80:BS84)</f>
        <v>0</v>
      </c>
      <c r="BT79" s="265">
        <f t="shared" si="50"/>
        <v>0</v>
      </c>
      <c r="BU79" s="265">
        <f t="shared" si="50"/>
        <v>0</v>
      </c>
      <c r="BV79" s="265">
        <f t="shared" si="50"/>
        <v>0</v>
      </c>
      <c r="BW79" s="265">
        <f t="shared" si="50"/>
        <v>0</v>
      </c>
      <c r="BX79" s="265">
        <f t="shared" si="50"/>
        <v>0</v>
      </c>
      <c r="BY79" s="265">
        <f t="shared" si="50"/>
        <v>0</v>
      </c>
      <c r="BZ79" s="265">
        <f t="shared" si="50"/>
        <v>0</v>
      </c>
      <c r="CA79" s="266">
        <f t="shared" si="50"/>
        <v>100000000</v>
      </c>
      <c r="CB79" s="266">
        <f t="shared" si="50"/>
        <v>94385670</v>
      </c>
      <c r="CC79" s="266">
        <f t="shared" si="50"/>
        <v>27993035</v>
      </c>
      <c r="CD79" s="266">
        <f t="shared" si="50"/>
        <v>21379835</v>
      </c>
      <c r="CE79" s="267">
        <f t="shared" si="43"/>
        <v>-100000000</v>
      </c>
      <c r="CF79" s="268">
        <f t="shared" si="44"/>
        <v>12508611</v>
      </c>
      <c r="CG79" s="268">
        <f t="shared" si="44"/>
        <v>27993035</v>
      </c>
      <c r="CH79" s="260">
        <f t="shared" si="44"/>
        <v>21379835</v>
      </c>
      <c r="CI79" s="290"/>
      <c r="CJ79" s="290"/>
      <c r="CK79" s="367"/>
      <c r="CL79" s="372">
        <f>+'[5]Anexo 5.2.A'!Z101</f>
        <v>81877059</v>
      </c>
      <c r="CM79" s="372">
        <f>+'[5]Anexo 5.2.A'!AA101</f>
        <v>0</v>
      </c>
      <c r="CN79" s="372">
        <f>+'[5]Anexo 5.2.A'!AB101</f>
        <v>0</v>
      </c>
    </row>
    <row r="80" spans="1:92" ht="33" x14ac:dyDescent="0.3">
      <c r="A80" s="293" t="s">
        <v>1093</v>
      </c>
      <c r="B80" s="271">
        <v>50000000</v>
      </c>
      <c r="C80" s="272">
        <f>C$79*(B80/B$79)</f>
        <v>25000000</v>
      </c>
      <c r="D80" s="272">
        <f t="shared" ref="D80:F80" si="51">D$79*(C80/C$79)</f>
        <v>23596417.5</v>
      </c>
      <c r="E80" s="272">
        <f t="shared" si="51"/>
        <v>6998258.75</v>
      </c>
      <c r="F80" s="272">
        <f t="shared" si="51"/>
        <v>5344958.75</v>
      </c>
      <c r="G80" s="252"/>
      <c r="H80" s="252"/>
      <c r="I80" s="252"/>
      <c r="J80" s="252"/>
      <c r="K80" s="252"/>
      <c r="L80" s="252"/>
      <c r="M80" s="252"/>
      <c r="N80" s="252"/>
      <c r="O80" s="252"/>
      <c r="P80" s="252"/>
      <c r="Q80" s="252"/>
      <c r="R80" s="252"/>
      <c r="S80" s="252"/>
      <c r="T80" s="252"/>
      <c r="U80" s="252"/>
      <c r="V80" s="252"/>
      <c r="W80" s="251"/>
      <c r="X80" s="251"/>
      <c r="Y80" s="251"/>
      <c r="Z80" s="251"/>
      <c r="AA80" s="254">
        <v>0</v>
      </c>
      <c r="AB80" s="254">
        <v>0</v>
      </c>
      <c r="AC80" s="254">
        <v>0</v>
      </c>
      <c r="AD80" s="254">
        <v>0</v>
      </c>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305"/>
      <c r="BT80" s="305"/>
      <c r="BU80" s="305"/>
      <c r="BV80" s="305"/>
      <c r="BW80" s="305"/>
      <c r="BX80" s="305"/>
      <c r="BY80" s="305"/>
      <c r="BZ80" s="305"/>
      <c r="CA80" s="255">
        <f t="shared" ref="CA80:CD153" si="52">+C80+G80+K80+O80+S80+W80+AA80+AE80+AI80+AM80+AQ80+AU80+AY80+BC80+BG80+BK80+BO80+BS80+BW80</f>
        <v>25000000</v>
      </c>
      <c r="CB80" s="255">
        <f t="shared" si="52"/>
        <v>23596417.5</v>
      </c>
      <c r="CC80" s="255">
        <f t="shared" si="52"/>
        <v>6998258.75</v>
      </c>
      <c r="CD80" s="255">
        <f t="shared" si="52"/>
        <v>5344958.75</v>
      </c>
      <c r="CE80" s="256">
        <f t="shared" si="43"/>
        <v>-25000000</v>
      </c>
      <c r="CF80" s="257">
        <f t="shared" si="44"/>
        <v>-60851080.890666679</v>
      </c>
      <c r="CG80" s="257">
        <f t="shared" si="44"/>
        <v>-111441742.58898667</v>
      </c>
      <c r="CH80" s="262">
        <f t="shared" si="44"/>
        <v>5344958.75</v>
      </c>
      <c r="CI80" s="366"/>
      <c r="CJ80" s="360"/>
      <c r="CK80" s="367" t="s">
        <v>1113</v>
      </c>
      <c r="CL80" s="368">
        <v>84447498.390666679</v>
      </c>
      <c r="CM80" s="368">
        <v>118440001.33898667</v>
      </c>
      <c r="CN80" s="316"/>
    </row>
    <row r="81" spans="1:92" ht="49.5" x14ac:dyDescent="0.3">
      <c r="A81" s="293" t="s">
        <v>977</v>
      </c>
      <c r="B81" s="271">
        <v>100000000</v>
      </c>
      <c r="C81" s="272">
        <f t="shared" ref="C81:F84" si="53">C$79*(B81/B$79)</f>
        <v>50000000</v>
      </c>
      <c r="D81" s="272">
        <f t="shared" si="53"/>
        <v>47192835</v>
      </c>
      <c r="E81" s="272">
        <f t="shared" si="53"/>
        <v>13996517.5</v>
      </c>
      <c r="F81" s="272">
        <f t="shared" si="53"/>
        <v>10689917.5</v>
      </c>
      <c r="G81" s="252"/>
      <c r="H81" s="252"/>
      <c r="I81" s="252"/>
      <c r="J81" s="252"/>
      <c r="K81" s="252"/>
      <c r="L81" s="252"/>
      <c r="M81" s="252"/>
      <c r="N81" s="252"/>
      <c r="O81" s="252"/>
      <c r="P81" s="252"/>
      <c r="Q81" s="252"/>
      <c r="R81" s="252"/>
      <c r="S81" s="252"/>
      <c r="T81" s="252"/>
      <c r="U81" s="252"/>
      <c r="V81" s="252"/>
      <c r="W81" s="251"/>
      <c r="X81" s="251"/>
      <c r="Y81" s="251"/>
      <c r="Z81" s="251"/>
      <c r="AA81" s="254">
        <v>0</v>
      </c>
      <c r="AB81" s="254">
        <v>0</v>
      </c>
      <c r="AC81" s="254">
        <v>0</v>
      </c>
      <c r="AD81" s="254">
        <v>0</v>
      </c>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86"/>
      <c r="BT81" s="286"/>
      <c r="BU81" s="286"/>
      <c r="BV81" s="286"/>
      <c r="BW81" s="286"/>
      <c r="BX81" s="286"/>
      <c r="BY81" s="286"/>
      <c r="BZ81" s="286"/>
      <c r="CA81" s="255">
        <f t="shared" si="52"/>
        <v>50000000</v>
      </c>
      <c r="CB81" s="255">
        <f t="shared" si="52"/>
        <v>47192835</v>
      </c>
      <c r="CC81" s="255">
        <f t="shared" si="52"/>
        <v>13996517.5</v>
      </c>
      <c r="CD81" s="255">
        <f t="shared" si="52"/>
        <v>10689917.5</v>
      </c>
      <c r="CE81" s="256">
        <f t="shared" si="43"/>
        <v>-50000000</v>
      </c>
      <c r="CF81" s="257">
        <f t="shared" si="44"/>
        <v>47192835</v>
      </c>
      <c r="CG81" s="257">
        <f t="shared" si="44"/>
        <v>13996517.5</v>
      </c>
      <c r="CH81" s="262">
        <f t="shared" si="44"/>
        <v>10689917.5</v>
      </c>
      <c r="CI81" s="316"/>
      <c r="CJ81" s="360"/>
      <c r="CK81" s="367" t="s">
        <v>977</v>
      </c>
      <c r="CL81" s="368"/>
      <c r="CM81" s="368"/>
      <c r="CN81" s="316"/>
    </row>
    <row r="82" spans="1:92" ht="33" x14ac:dyDescent="0.3">
      <c r="A82" s="293" t="s">
        <v>978</v>
      </c>
      <c r="B82" s="271">
        <v>10000000</v>
      </c>
      <c r="C82" s="272">
        <f t="shared" si="53"/>
        <v>5000000</v>
      </c>
      <c r="D82" s="272">
        <f t="shared" si="53"/>
        <v>4719283.5</v>
      </c>
      <c r="E82" s="272">
        <f t="shared" si="53"/>
        <v>1399651.75</v>
      </c>
      <c r="F82" s="272">
        <f t="shared" si="53"/>
        <v>1068991.75</v>
      </c>
      <c r="G82" s="252"/>
      <c r="H82" s="252"/>
      <c r="I82" s="252"/>
      <c r="J82" s="252"/>
      <c r="K82" s="252"/>
      <c r="L82" s="252"/>
      <c r="M82" s="252"/>
      <c r="N82" s="252"/>
      <c r="O82" s="252"/>
      <c r="P82" s="252"/>
      <c r="Q82" s="252"/>
      <c r="R82" s="252"/>
      <c r="S82" s="252"/>
      <c r="T82" s="252"/>
      <c r="U82" s="252"/>
      <c r="V82" s="252"/>
      <c r="W82" s="251"/>
      <c r="X82" s="251"/>
      <c r="Y82" s="251"/>
      <c r="Z82" s="251"/>
      <c r="AA82" s="254">
        <v>0</v>
      </c>
      <c r="AB82" s="254">
        <v>0</v>
      </c>
      <c r="AC82" s="254">
        <v>0</v>
      </c>
      <c r="AD82" s="254">
        <v>0</v>
      </c>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c r="BB82" s="251"/>
      <c r="BC82" s="251"/>
      <c r="BD82" s="251"/>
      <c r="BE82" s="251"/>
      <c r="BF82" s="251"/>
      <c r="BG82" s="251"/>
      <c r="BH82" s="251"/>
      <c r="BI82" s="251"/>
      <c r="BJ82" s="251"/>
      <c r="BK82" s="251"/>
      <c r="BL82" s="251"/>
      <c r="BM82" s="251"/>
      <c r="BN82" s="251"/>
      <c r="BO82" s="251"/>
      <c r="BP82" s="251"/>
      <c r="BQ82" s="251"/>
      <c r="BR82" s="251"/>
      <c r="BS82" s="286"/>
      <c r="BT82" s="286"/>
      <c r="BU82" s="286"/>
      <c r="BV82" s="286"/>
      <c r="BW82" s="286"/>
      <c r="BX82" s="286"/>
      <c r="BY82" s="286"/>
      <c r="BZ82" s="286"/>
      <c r="CA82" s="255">
        <f t="shared" si="52"/>
        <v>5000000</v>
      </c>
      <c r="CB82" s="255">
        <f t="shared" si="52"/>
        <v>4719283.5</v>
      </c>
      <c r="CC82" s="255">
        <f t="shared" si="52"/>
        <v>1399651.75</v>
      </c>
      <c r="CD82" s="255">
        <f t="shared" si="52"/>
        <v>1068991.75</v>
      </c>
      <c r="CE82" s="256">
        <f t="shared" si="43"/>
        <v>-5000000</v>
      </c>
      <c r="CF82" s="257">
        <f t="shared" si="44"/>
        <v>4719283.5</v>
      </c>
      <c r="CG82" s="257">
        <f t="shared" si="44"/>
        <v>1399651.75</v>
      </c>
      <c r="CH82" s="262">
        <f t="shared" si="44"/>
        <v>1068991.75</v>
      </c>
      <c r="CI82" s="316"/>
      <c r="CJ82" s="360"/>
      <c r="CK82" s="360"/>
      <c r="CL82" s="368"/>
      <c r="CM82" s="368"/>
      <c r="CN82" s="316"/>
    </row>
    <row r="83" spans="1:92" ht="49.5" x14ac:dyDescent="0.3">
      <c r="A83" s="309" t="s">
        <v>979</v>
      </c>
      <c r="B83" s="271">
        <v>40000000</v>
      </c>
      <c r="C83" s="272">
        <f t="shared" si="53"/>
        <v>20000000</v>
      </c>
      <c r="D83" s="272">
        <f t="shared" si="53"/>
        <v>18877134</v>
      </c>
      <c r="E83" s="272">
        <f t="shared" si="53"/>
        <v>5598607</v>
      </c>
      <c r="F83" s="272">
        <f t="shared" si="53"/>
        <v>4275967</v>
      </c>
      <c r="G83" s="252"/>
      <c r="H83" s="252"/>
      <c r="I83" s="252"/>
      <c r="J83" s="252"/>
      <c r="K83" s="252"/>
      <c r="L83" s="252"/>
      <c r="M83" s="252"/>
      <c r="N83" s="252"/>
      <c r="O83" s="252"/>
      <c r="P83" s="252"/>
      <c r="Q83" s="252"/>
      <c r="R83" s="252"/>
      <c r="S83" s="252"/>
      <c r="T83" s="252"/>
      <c r="U83" s="252"/>
      <c r="V83" s="252"/>
      <c r="W83" s="251"/>
      <c r="X83" s="251"/>
      <c r="Y83" s="251"/>
      <c r="Z83" s="251"/>
      <c r="AA83" s="254">
        <v>0</v>
      </c>
      <c r="AB83" s="254">
        <v>0</v>
      </c>
      <c r="AC83" s="254">
        <v>0</v>
      </c>
      <c r="AD83" s="254">
        <v>0</v>
      </c>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86"/>
      <c r="BT83" s="286"/>
      <c r="BU83" s="286"/>
      <c r="BV83" s="286"/>
      <c r="BW83" s="286"/>
      <c r="BX83" s="286"/>
      <c r="BY83" s="286"/>
      <c r="BZ83" s="286"/>
      <c r="CA83" s="255">
        <f t="shared" si="52"/>
        <v>20000000</v>
      </c>
      <c r="CB83" s="255">
        <f t="shared" si="52"/>
        <v>18877134</v>
      </c>
      <c r="CC83" s="255">
        <f t="shared" si="52"/>
        <v>5598607</v>
      </c>
      <c r="CD83" s="255">
        <f t="shared" si="52"/>
        <v>4275967</v>
      </c>
      <c r="CE83" s="256">
        <f t="shared" si="43"/>
        <v>-20000000</v>
      </c>
      <c r="CF83" s="257">
        <f t="shared" si="44"/>
        <v>17296134.666666668</v>
      </c>
      <c r="CG83" s="257">
        <f t="shared" si="44"/>
        <v>3381210.7866666666</v>
      </c>
      <c r="CH83" s="262">
        <f t="shared" si="44"/>
        <v>4275967</v>
      </c>
      <c r="CI83" s="316"/>
      <c r="CJ83" s="360"/>
      <c r="CK83" s="367" t="s">
        <v>979</v>
      </c>
      <c r="CL83" s="368">
        <v>1580999.3333333335</v>
      </c>
      <c r="CM83" s="368">
        <v>2217396.2133333334</v>
      </c>
      <c r="CN83" s="316"/>
    </row>
    <row r="84" spans="1:92" ht="16.5" x14ac:dyDescent="0.3">
      <c r="A84" s="293" t="s">
        <v>980</v>
      </c>
      <c r="B84" s="310">
        <v>0</v>
      </c>
      <c r="C84" s="272">
        <f t="shared" si="53"/>
        <v>0</v>
      </c>
      <c r="D84" s="272">
        <f t="shared" si="53"/>
        <v>0</v>
      </c>
      <c r="E84" s="272">
        <f t="shared" si="53"/>
        <v>0</v>
      </c>
      <c r="F84" s="272">
        <f t="shared" si="53"/>
        <v>0</v>
      </c>
      <c r="G84" s="252"/>
      <c r="H84" s="252"/>
      <c r="I84" s="252"/>
      <c r="J84" s="252"/>
      <c r="K84" s="252"/>
      <c r="L84" s="252"/>
      <c r="M84" s="252"/>
      <c r="N84" s="252"/>
      <c r="O84" s="252"/>
      <c r="P84" s="252"/>
      <c r="Q84" s="252"/>
      <c r="R84" s="252"/>
      <c r="S84" s="252"/>
      <c r="T84" s="252"/>
      <c r="U84" s="252"/>
      <c r="V84" s="252"/>
      <c r="W84" s="251"/>
      <c r="X84" s="251"/>
      <c r="Y84" s="251"/>
      <c r="Z84" s="251"/>
      <c r="AA84" s="254">
        <v>0</v>
      </c>
      <c r="AB84" s="254">
        <v>0</v>
      </c>
      <c r="AC84" s="254">
        <v>0</v>
      </c>
      <c r="AD84" s="254">
        <v>0</v>
      </c>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86"/>
      <c r="BT84" s="286"/>
      <c r="BU84" s="286"/>
      <c r="BV84" s="286"/>
      <c r="BW84" s="286"/>
      <c r="BX84" s="286"/>
      <c r="BY84" s="286"/>
      <c r="BZ84" s="286"/>
      <c r="CA84" s="255">
        <f t="shared" si="52"/>
        <v>0</v>
      </c>
      <c r="CB84" s="255">
        <f t="shared" si="52"/>
        <v>0</v>
      </c>
      <c r="CC84" s="255">
        <f t="shared" si="52"/>
        <v>0</v>
      </c>
      <c r="CD84" s="255">
        <f t="shared" si="52"/>
        <v>0</v>
      </c>
      <c r="CE84" s="256">
        <f t="shared" si="43"/>
        <v>0</v>
      </c>
      <c r="CF84" s="257">
        <f t="shared" si="44"/>
        <v>-32546452.276000001</v>
      </c>
      <c r="CG84" s="257">
        <f t="shared" si="44"/>
        <v>-45647318.447680004</v>
      </c>
      <c r="CH84" s="262">
        <f t="shared" si="44"/>
        <v>0</v>
      </c>
      <c r="CI84" s="316"/>
      <c r="CJ84" s="360"/>
      <c r="CK84" s="367" t="s">
        <v>980</v>
      </c>
      <c r="CL84" s="368">
        <v>32546452.276000001</v>
      </c>
      <c r="CM84" s="368">
        <v>45647318.447680004</v>
      </c>
      <c r="CN84" s="316"/>
    </row>
    <row r="85" spans="1:92" ht="49.5" x14ac:dyDescent="0.25">
      <c r="A85" s="278" t="s">
        <v>786</v>
      </c>
      <c r="B85" s="265">
        <v>1800000000</v>
      </c>
      <c r="C85" s="265">
        <v>1160000000</v>
      </c>
      <c r="D85" s="265">
        <v>57243667</v>
      </c>
      <c r="E85" s="265">
        <v>12250000</v>
      </c>
      <c r="F85" s="265">
        <v>8350950</v>
      </c>
      <c r="G85" s="265">
        <f t="shared" ref="G85:BJ85" si="54">SUM(G86:G96)</f>
        <v>0</v>
      </c>
      <c r="H85" s="265">
        <f t="shared" si="54"/>
        <v>0</v>
      </c>
      <c r="I85" s="265">
        <f t="shared" si="54"/>
        <v>0</v>
      </c>
      <c r="J85" s="265">
        <f t="shared" si="54"/>
        <v>0</v>
      </c>
      <c r="K85" s="265">
        <f t="shared" si="54"/>
        <v>0</v>
      </c>
      <c r="L85" s="265">
        <f t="shared" si="54"/>
        <v>0</v>
      </c>
      <c r="M85" s="265">
        <f t="shared" si="54"/>
        <v>0</v>
      </c>
      <c r="N85" s="265">
        <f t="shared" si="54"/>
        <v>0</v>
      </c>
      <c r="O85" s="265">
        <f t="shared" si="54"/>
        <v>0</v>
      </c>
      <c r="P85" s="265">
        <f t="shared" si="54"/>
        <v>0</v>
      </c>
      <c r="Q85" s="265">
        <f t="shared" si="54"/>
        <v>0</v>
      </c>
      <c r="R85" s="265">
        <f t="shared" si="54"/>
        <v>0</v>
      </c>
      <c r="S85" s="265">
        <f t="shared" si="54"/>
        <v>0</v>
      </c>
      <c r="T85" s="265">
        <f t="shared" si="54"/>
        <v>0</v>
      </c>
      <c r="U85" s="265">
        <f t="shared" si="54"/>
        <v>0</v>
      </c>
      <c r="V85" s="265">
        <f t="shared" si="54"/>
        <v>0</v>
      </c>
      <c r="W85" s="265">
        <f t="shared" si="54"/>
        <v>0</v>
      </c>
      <c r="X85" s="265">
        <f t="shared" si="54"/>
        <v>0</v>
      </c>
      <c r="Y85" s="265">
        <f t="shared" si="54"/>
        <v>0</v>
      </c>
      <c r="Z85" s="265">
        <f t="shared" si="54"/>
        <v>0</v>
      </c>
      <c r="AA85" s="265">
        <v>640000000</v>
      </c>
      <c r="AB85" s="265">
        <v>128878000</v>
      </c>
      <c r="AC85" s="265">
        <v>19875633</v>
      </c>
      <c r="AD85" s="265">
        <v>15280633</v>
      </c>
      <c r="AE85" s="265">
        <f t="shared" si="54"/>
        <v>0</v>
      </c>
      <c r="AF85" s="265">
        <f t="shared" si="54"/>
        <v>0</v>
      </c>
      <c r="AG85" s="265">
        <f t="shared" si="54"/>
        <v>0</v>
      </c>
      <c r="AH85" s="265">
        <f t="shared" si="54"/>
        <v>0</v>
      </c>
      <c r="AI85" s="265">
        <f t="shared" si="54"/>
        <v>0</v>
      </c>
      <c r="AJ85" s="265">
        <f t="shared" si="54"/>
        <v>0</v>
      </c>
      <c r="AK85" s="265">
        <f t="shared" si="54"/>
        <v>0</v>
      </c>
      <c r="AL85" s="265">
        <f t="shared" si="54"/>
        <v>0</v>
      </c>
      <c r="AM85" s="265">
        <v>0</v>
      </c>
      <c r="AN85" s="265">
        <v>0</v>
      </c>
      <c r="AO85" s="265">
        <v>0</v>
      </c>
      <c r="AP85" s="265">
        <f t="shared" si="54"/>
        <v>0</v>
      </c>
      <c r="AQ85" s="265">
        <f t="shared" si="54"/>
        <v>0</v>
      </c>
      <c r="AR85" s="265">
        <f t="shared" si="54"/>
        <v>0</v>
      </c>
      <c r="AS85" s="265">
        <f t="shared" si="54"/>
        <v>0</v>
      </c>
      <c r="AT85" s="265">
        <f t="shared" si="54"/>
        <v>0</v>
      </c>
      <c r="AU85" s="265">
        <v>0</v>
      </c>
      <c r="AV85" s="265">
        <v>0</v>
      </c>
      <c r="AW85" s="265">
        <f t="shared" si="54"/>
        <v>0</v>
      </c>
      <c r="AX85" s="265">
        <f t="shared" si="54"/>
        <v>0</v>
      </c>
      <c r="AY85" s="265">
        <f t="shared" si="54"/>
        <v>0</v>
      </c>
      <c r="AZ85" s="265">
        <f t="shared" si="54"/>
        <v>0</v>
      </c>
      <c r="BA85" s="265">
        <f t="shared" si="54"/>
        <v>0</v>
      </c>
      <c r="BB85" s="265">
        <f t="shared" si="54"/>
        <v>0</v>
      </c>
      <c r="BC85" s="265">
        <v>0</v>
      </c>
      <c r="BD85" s="265">
        <v>0</v>
      </c>
      <c r="BE85" s="265">
        <v>0</v>
      </c>
      <c r="BF85" s="265">
        <v>0</v>
      </c>
      <c r="BG85" s="265">
        <f t="shared" si="54"/>
        <v>0</v>
      </c>
      <c r="BH85" s="265">
        <f t="shared" si="54"/>
        <v>0</v>
      </c>
      <c r="BI85" s="265">
        <f t="shared" si="54"/>
        <v>0</v>
      </c>
      <c r="BJ85" s="265">
        <f t="shared" si="54"/>
        <v>0</v>
      </c>
      <c r="BK85" s="265">
        <v>0</v>
      </c>
      <c r="BL85" s="265">
        <v>0</v>
      </c>
      <c r="BM85" s="265">
        <v>0</v>
      </c>
      <c r="BN85" s="265">
        <v>0</v>
      </c>
      <c r="BO85" s="265">
        <f t="shared" ref="BO85:CD85" si="55">SUM(BO86:BO96)</f>
        <v>0</v>
      </c>
      <c r="BP85" s="265">
        <f t="shared" si="55"/>
        <v>0</v>
      </c>
      <c r="BQ85" s="265">
        <f t="shared" si="55"/>
        <v>0</v>
      </c>
      <c r="BR85" s="265">
        <f t="shared" si="55"/>
        <v>0</v>
      </c>
      <c r="BS85" s="265">
        <v>0</v>
      </c>
      <c r="BT85" s="265">
        <v>0</v>
      </c>
      <c r="BU85" s="265">
        <v>0</v>
      </c>
      <c r="BV85" s="265">
        <v>0</v>
      </c>
      <c r="BW85" s="265">
        <f t="shared" si="55"/>
        <v>0</v>
      </c>
      <c r="BX85" s="265">
        <f t="shared" si="55"/>
        <v>0</v>
      </c>
      <c r="BY85" s="265">
        <f t="shared" si="55"/>
        <v>0</v>
      </c>
      <c r="BZ85" s="265">
        <f t="shared" si="55"/>
        <v>0</v>
      </c>
      <c r="CA85" s="266">
        <f t="shared" si="55"/>
        <v>1159999999.9999998</v>
      </c>
      <c r="CB85" s="266">
        <f t="shared" si="55"/>
        <v>57243666.999999993</v>
      </c>
      <c r="CC85" s="266">
        <f t="shared" si="55"/>
        <v>12249999.999999998</v>
      </c>
      <c r="CD85" s="266">
        <f t="shared" si="55"/>
        <v>8350950</v>
      </c>
      <c r="CE85" s="299">
        <f t="shared" si="43"/>
        <v>-640000000.00000024</v>
      </c>
      <c r="CF85" s="300">
        <f t="shared" si="44"/>
        <v>57243666.999999993</v>
      </c>
      <c r="CG85" s="300">
        <f t="shared" si="44"/>
        <v>12249999.999999998</v>
      </c>
      <c r="CH85" s="301">
        <f t="shared" si="44"/>
        <v>8350950</v>
      </c>
      <c r="CI85" s="357"/>
      <c r="CJ85" s="376"/>
      <c r="CK85" s="377"/>
      <c r="CL85" s="372">
        <f>+'[5]Anexo 5.2.A'!Z105</f>
        <v>0</v>
      </c>
      <c r="CM85" s="372">
        <f>+'[5]Anexo 5.2.A'!AA105</f>
        <v>0</v>
      </c>
      <c r="CN85" s="372">
        <f>+'[5]Anexo 5.2.A'!AB105</f>
        <v>0</v>
      </c>
    </row>
    <row r="86" spans="1:92" ht="33" x14ac:dyDescent="0.3">
      <c r="A86" s="291" t="s">
        <v>981</v>
      </c>
      <c r="B86" s="292">
        <v>0</v>
      </c>
      <c r="C86" s="311"/>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259"/>
      <c r="AI86" s="259"/>
      <c r="AJ86" s="259"/>
      <c r="AK86" s="259"/>
      <c r="AL86" s="259"/>
      <c r="AM86" s="259"/>
      <c r="AN86" s="259"/>
      <c r="AO86" s="259"/>
      <c r="AP86" s="259"/>
      <c r="AQ86" s="259"/>
      <c r="AR86" s="259"/>
      <c r="AS86" s="259"/>
      <c r="AT86" s="259"/>
      <c r="AU86" s="259"/>
      <c r="AV86" s="259"/>
      <c r="AW86" s="259"/>
      <c r="AX86" s="259"/>
      <c r="AY86" s="259"/>
      <c r="AZ86" s="259"/>
      <c r="BA86" s="259"/>
      <c r="BB86" s="259"/>
      <c r="BC86" s="259"/>
      <c r="BD86" s="259"/>
      <c r="BE86" s="259"/>
      <c r="BF86" s="259"/>
      <c r="BG86" s="259"/>
      <c r="BH86" s="259"/>
      <c r="BI86" s="259"/>
      <c r="BJ86" s="259"/>
      <c r="BK86" s="259"/>
      <c r="BL86" s="259"/>
      <c r="BM86" s="259"/>
      <c r="BN86" s="259"/>
      <c r="BO86" s="259"/>
      <c r="BP86" s="259"/>
      <c r="BQ86" s="259"/>
      <c r="BR86" s="259"/>
      <c r="BS86" s="286"/>
      <c r="BT86" s="286"/>
      <c r="BU86" s="286"/>
      <c r="BV86" s="286"/>
      <c r="BW86" s="286"/>
      <c r="BX86" s="286"/>
      <c r="BY86" s="286"/>
      <c r="BZ86" s="286"/>
      <c r="CA86" s="255">
        <f t="shared" si="52"/>
        <v>0</v>
      </c>
      <c r="CB86" s="255">
        <f t="shared" si="52"/>
        <v>0</v>
      </c>
      <c r="CC86" s="255">
        <f t="shared" si="52"/>
        <v>0</v>
      </c>
      <c r="CD86" s="255">
        <f t="shared" si="52"/>
        <v>0</v>
      </c>
      <c r="CE86" s="256">
        <f t="shared" si="43"/>
        <v>0</v>
      </c>
      <c r="CF86" s="257">
        <f t="shared" si="44"/>
        <v>0</v>
      </c>
      <c r="CG86" s="257">
        <f t="shared" si="44"/>
        <v>0</v>
      </c>
      <c r="CH86" s="262">
        <f t="shared" si="44"/>
        <v>0</v>
      </c>
      <c r="CI86" s="366"/>
      <c r="CJ86" s="290"/>
      <c r="CK86" s="373" t="s">
        <v>1114</v>
      </c>
      <c r="CL86" s="368"/>
      <c r="CM86" s="368"/>
      <c r="CN86" s="290"/>
    </row>
    <row r="87" spans="1:92" ht="33" x14ac:dyDescent="0.25">
      <c r="A87" s="312" t="s">
        <v>982</v>
      </c>
      <c r="B87" s="249">
        <v>300000000</v>
      </c>
      <c r="C87" s="313">
        <f>C$85*(B87/B$85)</f>
        <v>193333333.33333331</v>
      </c>
      <c r="D87" s="313">
        <f t="shared" ref="D87:F87" si="56">D$85*(C87/C$85)</f>
        <v>9540611.166666666</v>
      </c>
      <c r="E87" s="313">
        <f t="shared" si="56"/>
        <v>2041666.6666666665</v>
      </c>
      <c r="F87" s="313">
        <f t="shared" si="56"/>
        <v>1391825</v>
      </c>
      <c r="G87" s="252"/>
      <c r="H87" s="252"/>
      <c r="I87" s="252"/>
      <c r="J87" s="252"/>
      <c r="K87" s="252"/>
      <c r="L87" s="252"/>
      <c r="M87" s="252"/>
      <c r="N87" s="252"/>
      <c r="O87" s="252"/>
      <c r="P87" s="252"/>
      <c r="Q87" s="252"/>
      <c r="R87" s="252"/>
      <c r="S87" s="252"/>
      <c r="T87" s="252"/>
      <c r="U87" s="252"/>
      <c r="V87" s="252"/>
      <c r="W87" s="251"/>
      <c r="X87" s="251"/>
      <c r="Y87" s="251"/>
      <c r="Z87" s="251"/>
      <c r="AA87" s="254"/>
      <c r="AB87" s="254"/>
      <c r="AC87" s="254"/>
      <c r="AD87" s="254"/>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314"/>
      <c r="BL87" s="314"/>
      <c r="BM87" s="314"/>
      <c r="BN87" s="314"/>
      <c r="BO87" s="251"/>
      <c r="BP87" s="251"/>
      <c r="BQ87" s="251"/>
      <c r="BR87" s="251"/>
      <c r="BS87" s="313"/>
      <c r="BT87" s="313"/>
      <c r="BU87" s="313"/>
      <c r="BV87" s="313"/>
      <c r="BW87" s="313"/>
      <c r="BX87" s="313"/>
      <c r="BY87" s="313"/>
      <c r="BZ87" s="313"/>
      <c r="CA87" s="255">
        <f t="shared" si="52"/>
        <v>193333333.33333331</v>
      </c>
      <c r="CB87" s="255">
        <f t="shared" si="52"/>
        <v>9540611.166666666</v>
      </c>
      <c r="CC87" s="255">
        <f t="shared" si="52"/>
        <v>2041666.6666666665</v>
      </c>
      <c r="CD87" s="255">
        <f t="shared" si="52"/>
        <v>1391825</v>
      </c>
      <c r="CE87" s="256">
        <f t="shared" si="43"/>
        <v>-106666666.66666669</v>
      </c>
      <c r="CF87" s="257">
        <f t="shared" si="44"/>
        <v>-4139859404.6183414</v>
      </c>
      <c r="CG87" s="257">
        <f t="shared" si="44"/>
        <v>-1862738251.3040702</v>
      </c>
      <c r="CH87" s="262">
        <f t="shared" si="44"/>
        <v>1391825</v>
      </c>
      <c r="CI87" s="316"/>
      <c r="CJ87" s="360"/>
      <c r="CK87" s="373" t="s">
        <v>1115</v>
      </c>
      <c r="CL87" s="368">
        <v>4149400015.785008</v>
      </c>
      <c r="CM87" s="368">
        <v>1864779917.970737</v>
      </c>
      <c r="CN87" s="316"/>
    </row>
    <row r="88" spans="1:92" ht="33" x14ac:dyDescent="0.3">
      <c r="A88" s="312" t="s">
        <v>983</v>
      </c>
      <c r="B88" s="292">
        <v>0</v>
      </c>
      <c r="C88" s="313">
        <f t="shared" ref="C88:F96" si="57">C$85*(B88/B$85)</f>
        <v>0</v>
      </c>
      <c r="D88" s="313">
        <f t="shared" si="57"/>
        <v>0</v>
      </c>
      <c r="E88" s="313">
        <f t="shared" si="57"/>
        <v>0</v>
      </c>
      <c r="F88" s="313">
        <f t="shared" si="57"/>
        <v>0</v>
      </c>
      <c r="G88" s="259"/>
      <c r="H88" s="259"/>
      <c r="I88" s="259"/>
      <c r="J88" s="259"/>
      <c r="K88" s="259"/>
      <c r="L88" s="259"/>
      <c r="M88" s="259"/>
      <c r="N88" s="259"/>
      <c r="O88" s="259"/>
      <c r="P88" s="259"/>
      <c r="Q88" s="259"/>
      <c r="R88" s="259"/>
      <c r="S88" s="259"/>
      <c r="T88" s="259"/>
      <c r="U88" s="259"/>
      <c r="V88" s="259"/>
      <c r="W88" s="259"/>
      <c r="X88" s="259"/>
      <c r="Y88" s="259"/>
      <c r="Z88" s="259"/>
      <c r="AA88" s="254"/>
      <c r="AB88" s="254"/>
      <c r="AC88" s="254"/>
      <c r="AD88" s="254"/>
      <c r="AE88" s="259"/>
      <c r="AF88" s="259"/>
      <c r="AG88" s="259"/>
      <c r="AH88" s="259"/>
      <c r="AI88" s="259"/>
      <c r="AJ88" s="259"/>
      <c r="AK88" s="259"/>
      <c r="AL88" s="259"/>
      <c r="AM88" s="259"/>
      <c r="AN88" s="259"/>
      <c r="AO88" s="259"/>
      <c r="AP88" s="259"/>
      <c r="AQ88" s="259"/>
      <c r="AR88" s="259"/>
      <c r="AS88" s="259"/>
      <c r="AT88" s="259"/>
      <c r="AU88" s="259"/>
      <c r="AV88" s="259"/>
      <c r="AW88" s="259"/>
      <c r="AX88" s="259"/>
      <c r="AY88" s="259"/>
      <c r="AZ88" s="259"/>
      <c r="BA88" s="259"/>
      <c r="BB88" s="259"/>
      <c r="BC88" s="259"/>
      <c r="BD88" s="259"/>
      <c r="BE88" s="259"/>
      <c r="BF88" s="259"/>
      <c r="BG88" s="259"/>
      <c r="BH88" s="259"/>
      <c r="BI88" s="259"/>
      <c r="BJ88" s="259"/>
      <c r="BK88" s="254"/>
      <c r="BL88" s="254"/>
      <c r="BM88" s="254"/>
      <c r="BN88" s="254"/>
      <c r="BO88" s="259"/>
      <c r="BP88" s="259"/>
      <c r="BQ88" s="259"/>
      <c r="BR88" s="259"/>
      <c r="BS88" s="314"/>
      <c r="BT88" s="314"/>
      <c r="BU88" s="314"/>
      <c r="BV88" s="314"/>
      <c r="BW88" s="314"/>
      <c r="BX88" s="314"/>
      <c r="BY88" s="314"/>
      <c r="BZ88" s="314"/>
      <c r="CA88" s="255">
        <f t="shared" si="52"/>
        <v>0</v>
      </c>
      <c r="CB88" s="255">
        <f t="shared" si="52"/>
        <v>0</v>
      </c>
      <c r="CC88" s="255">
        <f t="shared" si="52"/>
        <v>0</v>
      </c>
      <c r="CD88" s="255">
        <f t="shared" si="52"/>
        <v>0</v>
      </c>
      <c r="CE88" s="256">
        <f t="shared" si="43"/>
        <v>0</v>
      </c>
      <c r="CF88" s="257">
        <f t="shared" si="44"/>
        <v>-99298692.089275733</v>
      </c>
      <c r="CG88" s="257">
        <f t="shared" si="44"/>
        <v>-44625778.71124085</v>
      </c>
      <c r="CH88" s="260">
        <f t="shared" si="44"/>
        <v>0</v>
      </c>
      <c r="CI88" s="290"/>
      <c r="CJ88" s="290"/>
      <c r="CK88" s="373" t="s">
        <v>1116</v>
      </c>
      <c r="CL88" s="368">
        <v>99298692.089275733</v>
      </c>
      <c r="CM88" s="368">
        <v>44625778.71124085</v>
      </c>
      <c r="CN88" s="290"/>
    </row>
    <row r="89" spans="1:92" ht="33" x14ac:dyDescent="0.3">
      <c r="A89" s="312" t="s">
        <v>984</v>
      </c>
      <c r="B89" s="292">
        <v>0</v>
      </c>
      <c r="C89" s="313">
        <f t="shared" si="57"/>
        <v>0</v>
      </c>
      <c r="D89" s="313">
        <f t="shared" si="57"/>
        <v>0</v>
      </c>
      <c r="E89" s="313">
        <f t="shared" si="57"/>
        <v>0</v>
      </c>
      <c r="F89" s="313">
        <f t="shared" si="57"/>
        <v>0</v>
      </c>
      <c r="G89" s="252"/>
      <c r="H89" s="252"/>
      <c r="I89" s="252"/>
      <c r="J89" s="252"/>
      <c r="K89" s="252"/>
      <c r="L89" s="252"/>
      <c r="M89" s="252"/>
      <c r="N89" s="252"/>
      <c r="O89" s="252"/>
      <c r="P89" s="252"/>
      <c r="Q89" s="252"/>
      <c r="R89" s="252"/>
      <c r="S89" s="252"/>
      <c r="T89" s="252"/>
      <c r="U89" s="252"/>
      <c r="V89" s="252"/>
      <c r="W89" s="251"/>
      <c r="X89" s="251"/>
      <c r="Y89" s="251"/>
      <c r="Z89" s="251"/>
      <c r="AA89" s="313"/>
      <c r="AB89" s="313"/>
      <c r="AC89" s="313"/>
      <c r="AD89" s="313"/>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86"/>
      <c r="BT89" s="286"/>
      <c r="BU89" s="286"/>
      <c r="BV89" s="286"/>
      <c r="BW89" s="286"/>
      <c r="BX89" s="286"/>
      <c r="BY89" s="286"/>
      <c r="BZ89" s="286"/>
      <c r="CA89" s="255">
        <f t="shared" si="52"/>
        <v>0</v>
      </c>
      <c r="CB89" s="255">
        <f t="shared" si="52"/>
        <v>0</v>
      </c>
      <c r="CC89" s="255">
        <f t="shared" si="52"/>
        <v>0</v>
      </c>
      <c r="CD89" s="255">
        <f t="shared" si="52"/>
        <v>0</v>
      </c>
      <c r="CE89" s="256">
        <f t="shared" si="43"/>
        <v>0</v>
      </c>
      <c r="CF89" s="257">
        <f t="shared" si="44"/>
        <v>-116181354.17697202</v>
      </c>
      <c r="CG89" s="257">
        <f t="shared" si="44"/>
        <v>-52213007.974087887</v>
      </c>
      <c r="CH89" s="262">
        <f t="shared" si="44"/>
        <v>0</v>
      </c>
      <c r="CI89" s="316"/>
      <c r="CJ89" s="360"/>
      <c r="CK89" s="373" t="s">
        <v>1117</v>
      </c>
      <c r="CL89" s="368">
        <v>116181354.17697202</v>
      </c>
      <c r="CM89" s="368">
        <v>52213007.974087887</v>
      </c>
      <c r="CN89" s="316"/>
    </row>
    <row r="90" spans="1:92" ht="33" x14ac:dyDescent="0.3">
      <c r="A90" s="312" t="s">
        <v>985</v>
      </c>
      <c r="B90" s="292">
        <v>0</v>
      </c>
      <c r="C90" s="313">
        <f t="shared" si="57"/>
        <v>0</v>
      </c>
      <c r="D90" s="313">
        <f t="shared" si="57"/>
        <v>0</v>
      </c>
      <c r="E90" s="313">
        <f t="shared" si="57"/>
        <v>0</v>
      </c>
      <c r="F90" s="313">
        <f t="shared" si="57"/>
        <v>0</v>
      </c>
      <c r="G90" s="252"/>
      <c r="H90" s="252"/>
      <c r="I90" s="252"/>
      <c r="J90" s="252"/>
      <c r="K90" s="252"/>
      <c r="L90" s="252"/>
      <c r="M90" s="252"/>
      <c r="N90" s="252"/>
      <c r="O90" s="252"/>
      <c r="P90" s="252"/>
      <c r="Q90" s="252"/>
      <c r="R90" s="252"/>
      <c r="S90" s="252"/>
      <c r="T90" s="252"/>
      <c r="U90" s="252"/>
      <c r="V90" s="252"/>
      <c r="W90" s="251"/>
      <c r="X90" s="251"/>
      <c r="Y90" s="251"/>
      <c r="Z90" s="251"/>
      <c r="AA90" s="313"/>
      <c r="AB90" s="254"/>
      <c r="AC90" s="254"/>
      <c r="AD90" s="254"/>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86"/>
      <c r="BT90" s="286"/>
      <c r="BU90" s="286"/>
      <c r="BV90" s="286"/>
      <c r="BW90" s="286"/>
      <c r="BX90" s="286"/>
      <c r="BY90" s="286"/>
      <c r="BZ90" s="286"/>
      <c r="CA90" s="255">
        <f t="shared" si="52"/>
        <v>0</v>
      </c>
      <c r="CB90" s="255">
        <f t="shared" si="52"/>
        <v>0</v>
      </c>
      <c r="CC90" s="255">
        <f t="shared" si="52"/>
        <v>0</v>
      </c>
      <c r="CD90" s="255">
        <f t="shared" si="52"/>
        <v>0</v>
      </c>
      <c r="CE90" s="256">
        <f t="shared" si="43"/>
        <v>0</v>
      </c>
      <c r="CF90" s="257">
        <f t="shared" si="44"/>
        <v>0</v>
      </c>
      <c r="CG90" s="257">
        <f t="shared" si="44"/>
        <v>0</v>
      </c>
      <c r="CH90" s="262">
        <f t="shared" si="44"/>
        <v>0</v>
      </c>
      <c r="CI90" s="316"/>
      <c r="CJ90" s="360"/>
      <c r="CK90" s="373" t="s">
        <v>1118</v>
      </c>
      <c r="CL90" s="368">
        <v>0</v>
      </c>
      <c r="CM90" s="368">
        <v>0</v>
      </c>
      <c r="CN90" s="316"/>
    </row>
    <row r="91" spans="1:92" ht="33" x14ac:dyDescent="0.3">
      <c r="A91" s="312" t="s">
        <v>986</v>
      </c>
      <c r="B91" s="249">
        <v>300000000</v>
      </c>
      <c r="C91" s="313">
        <f t="shared" si="57"/>
        <v>193333333.33333331</v>
      </c>
      <c r="D91" s="313">
        <f t="shared" si="57"/>
        <v>9540611.166666666</v>
      </c>
      <c r="E91" s="313">
        <f t="shared" si="57"/>
        <v>2041666.6666666665</v>
      </c>
      <c r="F91" s="313">
        <f t="shared" si="57"/>
        <v>1391825</v>
      </c>
      <c r="G91" s="259"/>
      <c r="H91" s="259"/>
      <c r="I91" s="259"/>
      <c r="J91" s="259"/>
      <c r="K91" s="259"/>
      <c r="L91" s="259"/>
      <c r="M91" s="259"/>
      <c r="N91" s="259"/>
      <c r="O91" s="259"/>
      <c r="P91" s="259"/>
      <c r="Q91" s="259"/>
      <c r="R91" s="259"/>
      <c r="S91" s="259"/>
      <c r="T91" s="259"/>
      <c r="U91" s="259"/>
      <c r="V91" s="259"/>
      <c r="W91" s="259"/>
      <c r="X91" s="259"/>
      <c r="Y91" s="259"/>
      <c r="Z91" s="259"/>
      <c r="AA91" s="313"/>
      <c r="AB91" s="254"/>
      <c r="AC91" s="254"/>
      <c r="AD91" s="254"/>
      <c r="AE91" s="259"/>
      <c r="AF91" s="259"/>
      <c r="AG91" s="259"/>
      <c r="AH91" s="259"/>
      <c r="AI91" s="259"/>
      <c r="AJ91" s="259"/>
      <c r="AK91" s="259"/>
      <c r="AL91" s="259"/>
      <c r="AM91" s="259"/>
      <c r="AN91" s="259"/>
      <c r="AO91" s="259"/>
      <c r="AP91" s="259"/>
      <c r="AQ91" s="259"/>
      <c r="AR91" s="259"/>
      <c r="AS91" s="259"/>
      <c r="AT91" s="259"/>
      <c r="AU91" s="259"/>
      <c r="AV91" s="259"/>
      <c r="AW91" s="259"/>
      <c r="AX91" s="259"/>
      <c r="AY91" s="259"/>
      <c r="AZ91" s="259"/>
      <c r="BA91" s="259"/>
      <c r="BB91" s="259"/>
      <c r="BC91" s="259"/>
      <c r="BD91" s="259"/>
      <c r="BE91" s="259"/>
      <c r="BF91" s="259"/>
      <c r="BG91" s="259"/>
      <c r="BH91" s="259"/>
      <c r="BI91" s="259"/>
      <c r="BJ91" s="259"/>
      <c r="BK91" s="259"/>
      <c r="BL91" s="259"/>
      <c r="BM91" s="259"/>
      <c r="BN91" s="259"/>
      <c r="BO91" s="259"/>
      <c r="BP91" s="259"/>
      <c r="BQ91" s="259"/>
      <c r="BR91" s="259"/>
      <c r="BS91" s="286"/>
      <c r="BT91" s="286"/>
      <c r="BU91" s="286"/>
      <c r="BV91" s="286"/>
      <c r="BW91" s="286"/>
      <c r="BX91" s="286"/>
      <c r="BY91" s="286"/>
      <c r="BZ91" s="286"/>
      <c r="CA91" s="255">
        <f t="shared" si="52"/>
        <v>193333333.33333331</v>
      </c>
      <c r="CB91" s="255">
        <f t="shared" si="52"/>
        <v>9540611.166666666</v>
      </c>
      <c r="CC91" s="255">
        <f t="shared" si="52"/>
        <v>2041666.6666666665</v>
      </c>
      <c r="CD91" s="255">
        <f t="shared" si="52"/>
        <v>1391825</v>
      </c>
      <c r="CE91" s="256">
        <f t="shared" si="43"/>
        <v>-106666666.66666669</v>
      </c>
      <c r="CF91" s="257">
        <f t="shared" si="44"/>
        <v>-184094979.12828672</v>
      </c>
      <c r="CG91" s="257">
        <f t="shared" si="44"/>
        <v>-84980013.29014647</v>
      </c>
      <c r="CH91" s="260">
        <f t="shared" si="44"/>
        <v>1391825</v>
      </c>
      <c r="CI91" s="290"/>
      <c r="CJ91" s="290"/>
      <c r="CK91" s="373" t="s">
        <v>986</v>
      </c>
      <c r="CL91" s="368">
        <v>193635590.29495338</v>
      </c>
      <c r="CM91" s="368">
        <v>87021679.956813142</v>
      </c>
      <c r="CN91" s="290"/>
    </row>
    <row r="92" spans="1:92" ht="33" x14ac:dyDescent="0.3">
      <c r="A92" s="312" t="s">
        <v>987</v>
      </c>
      <c r="B92" s="249">
        <v>300000000</v>
      </c>
      <c r="C92" s="313">
        <f t="shared" si="57"/>
        <v>193333333.33333331</v>
      </c>
      <c r="D92" s="313">
        <f t="shared" si="57"/>
        <v>9540611.166666666</v>
      </c>
      <c r="E92" s="313">
        <f t="shared" si="57"/>
        <v>2041666.6666666665</v>
      </c>
      <c r="F92" s="313">
        <f t="shared" si="57"/>
        <v>1391825</v>
      </c>
      <c r="G92" s="252"/>
      <c r="H92" s="252"/>
      <c r="I92" s="252"/>
      <c r="J92" s="252"/>
      <c r="K92" s="252"/>
      <c r="L92" s="252"/>
      <c r="M92" s="252"/>
      <c r="N92" s="252"/>
      <c r="O92" s="252"/>
      <c r="P92" s="252"/>
      <c r="Q92" s="252"/>
      <c r="R92" s="252"/>
      <c r="S92" s="252"/>
      <c r="T92" s="252"/>
      <c r="U92" s="252"/>
      <c r="V92" s="252"/>
      <c r="W92" s="251"/>
      <c r="X92" s="251"/>
      <c r="Y92" s="251"/>
      <c r="Z92" s="251"/>
      <c r="AA92" s="313"/>
      <c r="AB92" s="254"/>
      <c r="AC92" s="254"/>
      <c r="AD92" s="254"/>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86"/>
      <c r="BT92" s="286"/>
      <c r="BU92" s="286"/>
      <c r="BV92" s="286"/>
      <c r="BW92" s="286"/>
      <c r="BX92" s="286"/>
      <c r="BY92" s="286"/>
      <c r="BZ92" s="286"/>
      <c r="CA92" s="255">
        <f t="shared" si="52"/>
        <v>193333333.33333331</v>
      </c>
      <c r="CB92" s="255">
        <f t="shared" si="52"/>
        <v>9540611.166666666</v>
      </c>
      <c r="CC92" s="255">
        <f t="shared" si="52"/>
        <v>2041666.6666666665</v>
      </c>
      <c r="CD92" s="255">
        <f t="shared" si="52"/>
        <v>1391825</v>
      </c>
      <c r="CE92" s="256">
        <f t="shared" si="43"/>
        <v>-106666666.66666669</v>
      </c>
      <c r="CF92" s="257">
        <f t="shared" si="44"/>
        <v>9540611.166666666</v>
      </c>
      <c r="CG92" s="257">
        <f t="shared" si="44"/>
        <v>2041666.6666666665</v>
      </c>
      <c r="CH92" s="262">
        <f t="shared" si="44"/>
        <v>1391825</v>
      </c>
      <c r="CI92" s="316"/>
      <c r="CJ92" s="360"/>
      <c r="CK92" s="373" t="s">
        <v>987</v>
      </c>
      <c r="CL92" s="368">
        <v>0</v>
      </c>
      <c r="CM92" s="368">
        <v>0</v>
      </c>
      <c r="CN92" s="316"/>
    </row>
    <row r="93" spans="1:92" ht="33" x14ac:dyDescent="0.3">
      <c r="A93" s="312" t="s">
        <v>988</v>
      </c>
      <c r="B93" s="249">
        <v>300000000</v>
      </c>
      <c r="C93" s="313">
        <f t="shared" si="57"/>
        <v>193333333.33333331</v>
      </c>
      <c r="D93" s="313">
        <f t="shared" si="57"/>
        <v>9540611.166666666</v>
      </c>
      <c r="E93" s="313">
        <f t="shared" si="57"/>
        <v>2041666.6666666665</v>
      </c>
      <c r="F93" s="313">
        <f t="shared" si="57"/>
        <v>1391825</v>
      </c>
      <c r="G93" s="259"/>
      <c r="H93" s="259"/>
      <c r="I93" s="259"/>
      <c r="J93" s="259"/>
      <c r="K93" s="259"/>
      <c r="L93" s="259"/>
      <c r="M93" s="259"/>
      <c r="N93" s="259"/>
      <c r="O93" s="259"/>
      <c r="P93" s="259"/>
      <c r="Q93" s="259"/>
      <c r="R93" s="259"/>
      <c r="S93" s="259"/>
      <c r="T93" s="259"/>
      <c r="U93" s="259"/>
      <c r="V93" s="259"/>
      <c r="W93" s="259"/>
      <c r="X93" s="259"/>
      <c r="Y93" s="259"/>
      <c r="Z93" s="259"/>
      <c r="AA93" s="254"/>
      <c r="AB93" s="254"/>
      <c r="AC93" s="254"/>
      <c r="AD93" s="254"/>
      <c r="AE93" s="259"/>
      <c r="AF93" s="259"/>
      <c r="AG93" s="259"/>
      <c r="AH93" s="259"/>
      <c r="AI93" s="259"/>
      <c r="AJ93" s="259"/>
      <c r="AK93" s="259"/>
      <c r="AL93" s="259"/>
      <c r="AM93" s="259"/>
      <c r="AN93" s="259"/>
      <c r="AO93" s="259"/>
      <c r="AP93" s="259"/>
      <c r="AQ93" s="259"/>
      <c r="AR93" s="259"/>
      <c r="AS93" s="259"/>
      <c r="AT93" s="259"/>
      <c r="AU93" s="259"/>
      <c r="AV93" s="259"/>
      <c r="AW93" s="259"/>
      <c r="AX93" s="259"/>
      <c r="AY93" s="259"/>
      <c r="AZ93" s="259"/>
      <c r="BA93" s="259"/>
      <c r="BB93" s="259"/>
      <c r="BC93" s="259"/>
      <c r="BD93" s="259"/>
      <c r="BE93" s="259"/>
      <c r="BF93" s="259"/>
      <c r="BG93" s="259"/>
      <c r="BH93" s="259"/>
      <c r="BI93" s="259"/>
      <c r="BJ93" s="259"/>
      <c r="BK93" s="259"/>
      <c r="BL93" s="259"/>
      <c r="BM93" s="259"/>
      <c r="BN93" s="259"/>
      <c r="BO93" s="259"/>
      <c r="BP93" s="259"/>
      <c r="BQ93" s="259"/>
      <c r="BR93" s="259"/>
      <c r="BS93" s="286"/>
      <c r="BT93" s="286"/>
      <c r="BU93" s="286"/>
      <c r="BV93" s="286"/>
      <c r="BW93" s="286"/>
      <c r="BX93" s="286"/>
      <c r="BY93" s="286"/>
      <c r="BZ93" s="286"/>
      <c r="CA93" s="255">
        <f t="shared" si="52"/>
        <v>193333333.33333331</v>
      </c>
      <c r="CB93" s="255">
        <f t="shared" si="52"/>
        <v>9540611.166666666</v>
      </c>
      <c r="CC93" s="255">
        <f t="shared" si="52"/>
        <v>2041666.6666666665</v>
      </c>
      <c r="CD93" s="255">
        <f t="shared" si="52"/>
        <v>1391825</v>
      </c>
      <c r="CE93" s="256">
        <f t="shared" si="43"/>
        <v>-106666666.66666669</v>
      </c>
      <c r="CF93" s="257">
        <f t="shared" si="44"/>
        <v>-141168.34808100201</v>
      </c>
      <c r="CG93" s="257">
        <f t="shared" si="44"/>
        <v>-2309417.3311739904</v>
      </c>
      <c r="CH93" s="260">
        <f t="shared" si="44"/>
        <v>1391825</v>
      </c>
      <c r="CI93" s="290"/>
      <c r="CJ93" s="290"/>
      <c r="CK93" s="374" t="s">
        <v>988</v>
      </c>
      <c r="CL93" s="368">
        <v>9681779.5147476681</v>
      </c>
      <c r="CM93" s="368">
        <v>4351083.9978406569</v>
      </c>
      <c r="CN93" s="290"/>
    </row>
    <row r="94" spans="1:92" ht="16.5" x14ac:dyDescent="0.3">
      <c r="A94" s="312" t="s">
        <v>989</v>
      </c>
      <c r="B94" s="249">
        <v>300000000</v>
      </c>
      <c r="C94" s="313">
        <f t="shared" si="57"/>
        <v>193333333.33333331</v>
      </c>
      <c r="D94" s="313">
        <f t="shared" si="57"/>
        <v>9540611.166666666</v>
      </c>
      <c r="E94" s="313">
        <f t="shared" si="57"/>
        <v>2041666.6666666665</v>
      </c>
      <c r="F94" s="313">
        <f t="shared" si="57"/>
        <v>1391825</v>
      </c>
      <c r="G94" s="252"/>
      <c r="H94" s="252"/>
      <c r="I94" s="252"/>
      <c r="J94" s="252"/>
      <c r="K94" s="252"/>
      <c r="L94" s="252"/>
      <c r="M94" s="252"/>
      <c r="N94" s="252"/>
      <c r="O94" s="252"/>
      <c r="P94" s="252"/>
      <c r="Q94" s="252"/>
      <c r="R94" s="252"/>
      <c r="S94" s="252"/>
      <c r="T94" s="252"/>
      <c r="U94" s="252"/>
      <c r="V94" s="252"/>
      <c r="W94" s="251"/>
      <c r="X94" s="251"/>
      <c r="Y94" s="251"/>
      <c r="Z94" s="251"/>
      <c r="AA94" s="254"/>
      <c r="AB94" s="254"/>
      <c r="AC94" s="254"/>
      <c r="AD94" s="254"/>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4"/>
      <c r="BD94" s="254"/>
      <c r="BE94" s="315"/>
      <c r="BF94" s="315"/>
      <c r="BG94" s="251"/>
      <c r="BH94" s="251"/>
      <c r="BI94" s="254"/>
      <c r="BJ94" s="251"/>
      <c r="BK94" s="251"/>
      <c r="BL94" s="251"/>
      <c r="BM94" s="251"/>
      <c r="BN94" s="251"/>
      <c r="BO94" s="251"/>
      <c r="BP94" s="251"/>
      <c r="BQ94" s="251"/>
      <c r="BR94" s="251"/>
      <c r="BS94" s="286"/>
      <c r="BT94" s="286"/>
      <c r="BU94" s="286"/>
      <c r="BV94" s="286"/>
      <c r="BW94" s="286"/>
      <c r="BX94" s="286"/>
      <c r="BY94" s="286"/>
      <c r="BZ94" s="286"/>
      <c r="CA94" s="255">
        <f t="shared" si="52"/>
        <v>193333333.33333331</v>
      </c>
      <c r="CB94" s="255">
        <f t="shared" si="52"/>
        <v>9540611.166666666</v>
      </c>
      <c r="CC94" s="255">
        <f t="shared" si="52"/>
        <v>2041666.6666666665</v>
      </c>
      <c r="CD94" s="255">
        <f t="shared" si="52"/>
        <v>1391825</v>
      </c>
      <c r="CE94" s="256">
        <f t="shared" si="43"/>
        <v>-106666666.66666669</v>
      </c>
      <c r="CF94" s="257">
        <f t="shared" si="44"/>
        <v>-318334788.45616603</v>
      </c>
      <c r="CG94" s="257">
        <f t="shared" si="44"/>
        <v>-145308663.13700676</v>
      </c>
      <c r="CH94" s="262">
        <f t="shared" si="44"/>
        <v>1391825</v>
      </c>
      <c r="CI94" s="316"/>
      <c r="CJ94" s="360"/>
      <c r="CK94" s="373" t="s">
        <v>989</v>
      </c>
      <c r="CL94" s="368">
        <v>327875399.62283272</v>
      </c>
      <c r="CM94" s="368">
        <v>147350329.80367342</v>
      </c>
      <c r="CN94" s="316"/>
    </row>
    <row r="95" spans="1:92" ht="16.5" x14ac:dyDescent="0.3">
      <c r="A95" s="312" t="s">
        <v>990</v>
      </c>
      <c r="B95" s="249">
        <v>0</v>
      </c>
      <c r="C95" s="313">
        <f t="shared" si="57"/>
        <v>0</v>
      </c>
      <c r="D95" s="313">
        <f t="shared" si="57"/>
        <v>0</v>
      </c>
      <c r="E95" s="313">
        <f t="shared" si="57"/>
        <v>0</v>
      </c>
      <c r="F95" s="313">
        <f t="shared" si="57"/>
        <v>0</v>
      </c>
      <c r="G95" s="252"/>
      <c r="H95" s="252"/>
      <c r="I95" s="252"/>
      <c r="J95" s="252"/>
      <c r="K95" s="252"/>
      <c r="L95" s="252"/>
      <c r="M95" s="252"/>
      <c r="N95" s="252"/>
      <c r="O95" s="252"/>
      <c r="P95" s="252"/>
      <c r="Q95" s="252"/>
      <c r="R95" s="252"/>
      <c r="S95" s="252"/>
      <c r="T95" s="252"/>
      <c r="U95" s="252"/>
      <c r="V95" s="252"/>
      <c r="W95" s="251"/>
      <c r="X95" s="251"/>
      <c r="Y95" s="251"/>
      <c r="Z95" s="251"/>
      <c r="AA95" s="316"/>
      <c r="AB95" s="254"/>
      <c r="AC95" s="254"/>
      <c r="AD95" s="254"/>
      <c r="AE95" s="251"/>
      <c r="AF95" s="251"/>
      <c r="AG95" s="251"/>
      <c r="AH95" s="251"/>
      <c r="AI95" s="251"/>
      <c r="AJ95" s="251"/>
      <c r="AK95" s="251"/>
      <c r="AL95" s="251"/>
      <c r="AM95" s="251"/>
      <c r="AN95" s="251"/>
      <c r="AO95" s="251"/>
      <c r="AP95" s="251"/>
      <c r="AQ95" s="251"/>
      <c r="AR95" s="251"/>
      <c r="AS95" s="251"/>
      <c r="AT95" s="251"/>
      <c r="AU95" s="251"/>
      <c r="AV95" s="251"/>
      <c r="AW95" s="251"/>
      <c r="AX95" s="251"/>
      <c r="AY95" s="254"/>
      <c r="AZ95" s="251"/>
      <c r="BA95" s="251"/>
      <c r="BB95" s="251"/>
      <c r="BC95" s="251"/>
      <c r="BD95" s="251"/>
      <c r="BE95" s="251"/>
      <c r="BF95" s="251"/>
      <c r="BG95" s="251"/>
      <c r="BH95" s="251"/>
      <c r="BI95" s="251"/>
      <c r="BJ95" s="251"/>
      <c r="BK95" s="251"/>
      <c r="BL95" s="251"/>
      <c r="BM95" s="251"/>
      <c r="BN95" s="251"/>
      <c r="BO95" s="251"/>
      <c r="BP95" s="251"/>
      <c r="BQ95" s="251"/>
      <c r="BR95" s="251"/>
      <c r="BS95" s="286"/>
      <c r="BT95" s="286"/>
      <c r="BU95" s="286"/>
      <c r="BV95" s="286"/>
      <c r="BW95" s="286"/>
      <c r="BX95" s="286"/>
      <c r="BY95" s="286"/>
      <c r="BZ95" s="286"/>
      <c r="CA95" s="255">
        <f t="shared" si="52"/>
        <v>0</v>
      </c>
      <c r="CB95" s="255">
        <f t="shared" si="52"/>
        <v>0</v>
      </c>
      <c r="CC95" s="255">
        <f t="shared" si="52"/>
        <v>0</v>
      </c>
      <c r="CD95" s="255">
        <f t="shared" si="52"/>
        <v>0</v>
      </c>
      <c r="CE95" s="256">
        <f t="shared" si="43"/>
        <v>0</v>
      </c>
      <c r="CF95" s="257">
        <f t="shared" si="44"/>
        <v>-395777167.04144335</v>
      </c>
      <c r="CG95" s="257">
        <f t="shared" si="44"/>
        <v>-177866031.30154154</v>
      </c>
      <c r="CH95" s="262">
        <f t="shared" si="44"/>
        <v>0</v>
      </c>
      <c r="CI95" s="316"/>
      <c r="CJ95" s="360"/>
      <c r="CK95" s="373" t="s">
        <v>990</v>
      </c>
      <c r="CL95" s="368">
        <v>395777167.04144335</v>
      </c>
      <c r="CM95" s="368">
        <v>177866031.30154154</v>
      </c>
      <c r="CN95" s="316"/>
    </row>
    <row r="96" spans="1:92" ht="16.5" x14ac:dyDescent="0.3">
      <c r="A96" s="317" t="s">
        <v>991</v>
      </c>
      <c r="B96" s="249">
        <v>300000000</v>
      </c>
      <c r="C96" s="313">
        <f t="shared" si="57"/>
        <v>193333333.33333331</v>
      </c>
      <c r="D96" s="313">
        <f t="shared" si="57"/>
        <v>9540611.166666666</v>
      </c>
      <c r="E96" s="313">
        <f t="shared" si="57"/>
        <v>2041666.6666666665</v>
      </c>
      <c r="F96" s="313">
        <f t="shared" si="57"/>
        <v>1391825</v>
      </c>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59"/>
      <c r="BC96" s="259"/>
      <c r="BD96" s="259"/>
      <c r="BE96" s="259"/>
      <c r="BF96" s="259"/>
      <c r="BG96" s="259"/>
      <c r="BH96" s="259"/>
      <c r="BI96" s="259"/>
      <c r="BJ96" s="259"/>
      <c r="BK96" s="259"/>
      <c r="BL96" s="259"/>
      <c r="BM96" s="259"/>
      <c r="BN96" s="259"/>
      <c r="BO96" s="259"/>
      <c r="BP96" s="259"/>
      <c r="BQ96" s="259"/>
      <c r="BR96" s="259"/>
      <c r="BS96" s="286"/>
      <c r="BT96" s="286"/>
      <c r="BU96" s="286"/>
      <c r="BV96" s="286"/>
      <c r="BW96" s="286"/>
      <c r="BX96" s="286"/>
      <c r="BY96" s="286"/>
      <c r="BZ96" s="286"/>
      <c r="CA96" s="255">
        <f t="shared" si="52"/>
        <v>193333333.33333331</v>
      </c>
      <c r="CB96" s="255">
        <f t="shared" si="52"/>
        <v>9540611.166666666</v>
      </c>
      <c r="CC96" s="255">
        <f t="shared" si="52"/>
        <v>2041666.6666666665</v>
      </c>
      <c r="CD96" s="255">
        <f t="shared" si="52"/>
        <v>1391825</v>
      </c>
      <c r="CE96" s="256">
        <f t="shared" si="43"/>
        <v>-106666666.66666669</v>
      </c>
      <c r="CF96" s="257">
        <f t="shared" si="44"/>
        <v>-958637340.30810022</v>
      </c>
      <c r="CG96" s="257">
        <f t="shared" si="44"/>
        <v>-433066733.11739898</v>
      </c>
      <c r="CH96" s="260">
        <f t="shared" si="44"/>
        <v>1391825</v>
      </c>
      <c r="CI96" s="290"/>
      <c r="CJ96" s="290"/>
      <c r="CK96" s="373" t="s">
        <v>991</v>
      </c>
      <c r="CL96" s="368">
        <v>968177951.47476685</v>
      </c>
      <c r="CM96" s="368">
        <v>435108399.78406566</v>
      </c>
      <c r="CN96" s="290"/>
    </row>
    <row r="97" spans="1:92" ht="33" x14ac:dyDescent="0.3">
      <c r="A97" s="278" t="s">
        <v>787</v>
      </c>
      <c r="B97" s="318">
        <v>1400000000</v>
      </c>
      <c r="C97" s="265">
        <v>1400000000</v>
      </c>
      <c r="D97" s="265">
        <v>1372870300</v>
      </c>
      <c r="E97" s="265">
        <v>16596999</v>
      </c>
      <c r="F97" s="265">
        <v>15634149</v>
      </c>
      <c r="G97" s="265">
        <f t="shared" ref="G97:BR97" si="58">SUM(G98:G100)</f>
        <v>0</v>
      </c>
      <c r="H97" s="265">
        <f t="shared" si="58"/>
        <v>0</v>
      </c>
      <c r="I97" s="265">
        <f t="shared" si="58"/>
        <v>0</v>
      </c>
      <c r="J97" s="265">
        <f t="shared" si="58"/>
        <v>0</v>
      </c>
      <c r="K97" s="265">
        <f t="shared" si="58"/>
        <v>0</v>
      </c>
      <c r="L97" s="265">
        <f t="shared" si="58"/>
        <v>0</v>
      </c>
      <c r="M97" s="265">
        <f t="shared" si="58"/>
        <v>0</v>
      </c>
      <c r="N97" s="265">
        <f t="shared" si="58"/>
        <v>0</v>
      </c>
      <c r="O97" s="265">
        <f t="shared" si="58"/>
        <v>0</v>
      </c>
      <c r="P97" s="265">
        <f t="shared" si="58"/>
        <v>0</v>
      </c>
      <c r="Q97" s="265">
        <f t="shared" si="58"/>
        <v>0</v>
      </c>
      <c r="R97" s="265">
        <f t="shared" si="58"/>
        <v>0</v>
      </c>
      <c r="S97" s="265">
        <f t="shared" si="58"/>
        <v>0</v>
      </c>
      <c r="T97" s="265">
        <f t="shared" si="58"/>
        <v>0</v>
      </c>
      <c r="U97" s="265">
        <f t="shared" si="58"/>
        <v>0</v>
      </c>
      <c r="V97" s="265">
        <f t="shared" si="58"/>
        <v>0</v>
      </c>
      <c r="W97" s="265">
        <f t="shared" si="58"/>
        <v>0</v>
      </c>
      <c r="X97" s="265">
        <f t="shared" si="58"/>
        <v>0</v>
      </c>
      <c r="Y97" s="265">
        <f t="shared" si="58"/>
        <v>0</v>
      </c>
      <c r="Z97" s="265">
        <f t="shared" si="58"/>
        <v>0</v>
      </c>
      <c r="AA97" s="265">
        <f t="shared" si="58"/>
        <v>0</v>
      </c>
      <c r="AB97" s="265">
        <f t="shared" si="58"/>
        <v>0</v>
      </c>
      <c r="AC97" s="265">
        <f t="shared" si="58"/>
        <v>0</v>
      </c>
      <c r="AD97" s="265">
        <f t="shared" si="58"/>
        <v>0</v>
      </c>
      <c r="AE97" s="265">
        <f t="shared" si="58"/>
        <v>0</v>
      </c>
      <c r="AF97" s="265">
        <f t="shared" si="58"/>
        <v>0</v>
      </c>
      <c r="AG97" s="265">
        <f t="shared" si="58"/>
        <v>0</v>
      </c>
      <c r="AH97" s="265">
        <f t="shared" si="58"/>
        <v>0</v>
      </c>
      <c r="AI97" s="265">
        <v>0</v>
      </c>
      <c r="AJ97" s="265">
        <v>0</v>
      </c>
      <c r="AK97" s="265">
        <v>0</v>
      </c>
      <c r="AL97" s="265">
        <v>0</v>
      </c>
      <c r="AM97" s="265">
        <f t="shared" si="58"/>
        <v>0</v>
      </c>
      <c r="AN97" s="265">
        <f t="shared" si="58"/>
        <v>0</v>
      </c>
      <c r="AO97" s="265">
        <f t="shared" si="58"/>
        <v>0</v>
      </c>
      <c r="AP97" s="265">
        <f t="shared" si="58"/>
        <v>0</v>
      </c>
      <c r="AQ97" s="265">
        <f t="shared" si="58"/>
        <v>0</v>
      </c>
      <c r="AR97" s="265">
        <f t="shared" si="58"/>
        <v>0</v>
      </c>
      <c r="AS97" s="265">
        <f t="shared" si="58"/>
        <v>0</v>
      </c>
      <c r="AT97" s="265">
        <f t="shared" si="58"/>
        <v>0</v>
      </c>
      <c r="AU97" s="265">
        <f t="shared" si="58"/>
        <v>0</v>
      </c>
      <c r="AV97" s="265">
        <f t="shared" si="58"/>
        <v>0</v>
      </c>
      <c r="AW97" s="265">
        <f t="shared" si="58"/>
        <v>0</v>
      </c>
      <c r="AX97" s="265">
        <f t="shared" si="58"/>
        <v>0</v>
      </c>
      <c r="AY97" s="265">
        <f t="shared" si="58"/>
        <v>0</v>
      </c>
      <c r="AZ97" s="265">
        <f t="shared" si="58"/>
        <v>0</v>
      </c>
      <c r="BA97" s="265">
        <f t="shared" si="58"/>
        <v>0</v>
      </c>
      <c r="BB97" s="265">
        <f t="shared" si="58"/>
        <v>0</v>
      </c>
      <c r="BC97" s="265">
        <f t="shared" si="58"/>
        <v>0</v>
      </c>
      <c r="BD97" s="265">
        <f t="shared" si="58"/>
        <v>0</v>
      </c>
      <c r="BE97" s="265">
        <f t="shared" si="58"/>
        <v>0</v>
      </c>
      <c r="BF97" s="265">
        <f t="shared" si="58"/>
        <v>0</v>
      </c>
      <c r="BG97" s="265">
        <v>0</v>
      </c>
      <c r="BH97" s="265">
        <f t="shared" si="58"/>
        <v>0</v>
      </c>
      <c r="BI97" s="265">
        <f t="shared" si="58"/>
        <v>0</v>
      </c>
      <c r="BJ97" s="265">
        <f t="shared" si="58"/>
        <v>0</v>
      </c>
      <c r="BK97" s="265">
        <f t="shared" si="58"/>
        <v>0</v>
      </c>
      <c r="BL97" s="265">
        <f t="shared" si="58"/>
        <v>0</v>
      </c>
      <c r="BM97" s="265">
        <f t="shared" si="58"/>
        <v>0</v>
      </c>
      <c r="BN97" s="265">
        <f t="shared" si="58"/>
        <v>0</v>
      </c>
      <c r="BO97" s="265">
        <f t="shared" si="58"/>
        <v>0</v>
      </c>
      <c r="BP97" s="265">
        <f t="shared" si="58"/>
        <v>0</v>
      </c>
      <c r="BQ97" s="265">
        <f t="shared" si="58"/>
        <v>0</v>
      </c>
      <c r="BR97" s="265">
        <f t="shared" si="58"/>
        <v>0</v>
      </c>
      <c r="BS97" s="265">
        <f t="shared" ref="BS97:CD97" si="59">SUM(BS98:BS100)</f>
        <v>0</v>
      </c>
      <c r="BT97" s="265">
        <f t="shared" si="59"/>
        <v>0</v>
      </c>
      <c r="BU97" s="265">
        <f t="shared" si="59"/>
        <v>0</v>
      </c>
      <c r="BV97" s="265">
        <f t="shared" si="59"/>
        <v>0</v>
      </c>
      <c r="BW97" s="265">
        <f t="shared" si="59"/>
        <v>0</v>
      </c>
      <c r="BX97" s="265">
        <f t="shared" si="59"/>
        <v>0</v>
      </c>
      <c r="BY97" s="265">
        <f t="shared" si="59"/>
        <v>0</v>
      </c>
      <c r="BZ97" s="265">
        <f t="shared" si="59"/>
        <v>0</v>
      </c>
      <c r="CA97" s="266">
        <f t="shared" si="59"/>
        <v>1400000000</v>
      </c>
      <c r="CB97" s="266">
        <f t="shared" si="59"/>
        <v>1372870300</v>
      </c>
      <c r="CC97" s="266">
        <f t="shared" si="59"/>
        <v>16596998.999999998</v>
      </c>
      <c r="CD97" s="266">
        <f t="shared" si="59"/>
        <v>15634148.999999998</v>
      </c>
      <c r="CE97" s="299">
        <f t="shared" si="43"/>
        <v>0</v>
      </c>
      <c r="CF97" s="300">
        <f t="shared" si="44"/>
        <v>1372870300</v>
      </c>
      <c r="CG97" s="300">
        <f t="shared" si="44"/>
        <v>16596998.999999998</v>
      </c>
      <c r="CH97" s="319">
        <f t="shared" si="44"/>
        <v>15634148.999999998</v>
      </c>
      <c r="CI97" s="379"/>
      <c r="CJ97" s="379"/>
      <c r="CK97" s="377"/>
      <c r="CL97" s="372">
        <f>+'[5]Anexo 5.2.A'!Z109</f>
        <v>0</v>
      </c>
      <c r="CM97" s="372">
        <f>+'[5]Anexo 5.2.A'!AA109</f>
        <v>0</v>
      </c>
      <c r="CN97" s="372">
        <f>+'[5]Anexo 5.2.A'!AB109</f>
        <v>0</v>
      </c>
    </row>
    <row r="98" spans="1:92" ht="16.5" x14ac:dyDescent="0.3">
      <c r="A98" s="293" t="s">
        <v>992</v>
      </c>
      <c r="B98" s="271">
        <v>1000000000</v>
      </c>
      <c r="C98" s="254">
        <f>C$97*(B98/B$97)</f>
        <v>1000000000</v>
      </c>
      <c r="D98" s="254">
        <f t="shared" ref="D98:F98" si="60">D$97*(C98/C$97)</f>
        <v>980621642.85714293</v>
      </c>
      <c r="E98" s="254">
        <f t="shared" si="60"/>
        <v>11854999.285714285</v>
      </c>
      <c r="F98" s="254">
        <f t="shared" si="60"/>
        <v>11167249.285714285</v>
      </c>
      <c r="G98" s="252"/>
      <c r="H98" s="252"/>
      <c r="I98" s="252"/>
      <c r="J98" s="252"/>
      <c r="K98" s="252"/>
      <c r="L98" s="252"/>
      <c r="M98" s="252"/>
      <c r="N98" s="252"/>
      <c r="O98" s="252"/>
      <c r="P98" s="252"/>
      <c r="Q98" s="252"/>
      <c r="R98" s="252"/>
      <c r="S98" s="252"/>
      <c r="T98" s="252"/>
      <c r="U98" s="252"/>
      <c r="V98" s="252"/>
      <c r="W98" s="251"/>
      <c r="X98" s="251"/>
      <c r="Y98" s="251"/>
      <c r="Z98" s="251"/>
      <c r="AA98" s="251"/>
      <c r="AB98" s="251"/>
      <c r="AC98" s="251"/>
      <c r="AD98" s="251"/>
      <c r="AE98" s="251"/>
      <c r="AF98" s="251"/>
      <c r="AG98" s="251"/>
      <c r="AH98" s="251"/>
      <c r="AI98" s="254"/>
      <c r="AJ98" s="320"/>
      <c r="AK98" s="320"/>
      <c r="AL98" s="32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c r="BO98" s="251"/>
      <c r="BP98" s="251"/>
      <c r="BQ98" s="251"/>
      <c r="BR98" s="251"/>
      <c r="BS98" s="286"/>
      <c r="BT98" s="286"/>
      <c r="BU98" s="286"/>
      <c r="BV98" s="286"/>
      <c r="BW98" s="286"/>
      <c r="BX98" s="286"/>
      <c r="BY98" s="286"/>
      <c r="BZ98" s="286"/>
      <c r="CA98" s="255">
        <f t="shared" si="52"/>
        <v>1000000000</v>
      </c>
      <c r="CB98" s="255">
        <f t="shared" si="52"/>
        <v>980621642.85714293</v>
      </c>
      <c r="CC98" s="255">
        <f t="shared" si="52"/>
        <v>11854999.285714285</v>
      </c>
      <c r="CD98" s="255">
        <f t="shared" si="52"/>
        <v>11167249.285714285</v>
      </c>
      <c r="CE98" s="256">
        <f t="shared" si="43"/>
        <v>0</v>
      </c>
      <c r="CF98" s="257">
        <f t="shared" si="44"/>
        <v>381219173.85714293</v>
      </c>
      <c r="CG98" s="257">
        <f t="shared" si="44"/>
        <v>-337971469.71428573</v>
      </c>
      <c r="CH98" s="262">
        <f t="shared" si="44"/>
        <v>11167249.285714285</v>
      </c>
      <c r="CI98" s="366"/>
      <c r="CJ98" s="360"/>
      <c r="CK98" s="373" t="s">
        <v>992</v>
      </c>
      <c r="CL98" s="368">
        <v>599402469</v>
      </c>
      <c r="CM98" s="368">
        <v>349826469</v>
      </c>
      <c r="CN98" s="316"/>
    </row>
    <row r="99" spans="1:92" ht="33" x14ac:dyDescent="0.3">
      <c r="A99" s="293" t="s">
        <v>993</v>
      </c>
      <c r="B99" s="271">
        <v>200000000</v>
      </c>
      <c r="C99" s="254">
        <f t="shared" ref="C99:F100" si="61">C$97*(B99/B$97)</f>
        <v>200000000</v>
      </c>
      <c r="D99" s="254">
        <f t="shared" si="61"/>
        <v>196124328.57142857</v>
      </c>
      <c r="E99" s="254">
        <f t="shared" si="61"/>
        <v>2370999.8571428568</v>
      </c>
      <c r="F99" s="254">
        <f t="shared" si="61"/>
        <v>2233449.8571428568</v>
      </c>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4"/>
      <c r="AJ99" s="320"/>
      <c r="AK99" s="320"/>
      <c r="AL99" s="321"/>
      <c r="AM99" s="259"/>
      <c r="AN99" s="259"/>
      <c r="AO99" s="259"/>
      <c r="AP99" s="259"/>
      <c r="AQ99" s="259"/>
      <c r="AR99" s="259"/>
      <c r="AS99" s="259"/>
      <c r="AT99" s="259"/>
      <c r="AU99" s="259"/>
      <c r="AV99" s="259"/>
      <c r="AW99" s="259"/>
      <c r="AX99" s="259"/>
      <c r="AY99" s="259"/>
      <c r="AZ99" s="259"/>
      <c r="BA99" s="259"/>
      <c r="BB99" s="259"/>
      <c r="BC99" s="259"/>
      <c r="BD99" s="259"/>
      <c r="BE99" s="259"/>
      <c r="BF99" s="259"/>
      <c r="BG99" s="315"/>
      <c r="BH99" s="259"/>
      <c r="BI99" s="259"/>
      <c r="BJ99" s="259"/>
      <c r="BK99" s="259"/>
      <c r="BL99" s="259"/>
      <c r="BM99" s="259"/>
      <c r="BN99" s="259"/>
      <c r="BO99" s="259"/>
      <c r="BP99" s="259"/>
      <c r="BQ99" s="259"/>
      <c r="BR99" s="259"/>
      <c r="BS99" s="286"/>
      <c r="BT99" s="286"/>
      <c r="BU99" s="286"/>
      <c r="BV99" s="286"/>
      <c r="BW99" s="286"/>
      <c r="BX99" s="286"/>
      <c r="BY99" s="286"/>
      <c r="BZ99" s="286"/>
      <c r="CA99" s="255">
        <f t="shared" si="52"/>
        <v>200000000</v>
      </c>
      <c r="CB99" s="255">
        <f t="shared" si="52"/>
        <v>196124328.57142857</v>
      </c>
      <c r="CC99" s="255">
        <f t="shared" si="52"/>
        <v>2370999.8571428568</v>
      </c>
      <c r="CD99" s="255">
        <f t="shared" si="52"/>
        <v>2233449.8571428568</v>
      </c>
      <c r="CE99" s="256">
        <f t="shared" si="43"/>
        <v>0</v>
      </c>
      <c r="CF99" s="257">
        <f t="shared" si="44"/>
        <v>-403278140.42857146</v>
      </c>
      <c r="CG99" s="257">
        <f t="shared" si="44"/>
        <v>-347455469.14285713</v>
      </c>
      <c r="CH99" s="260">
        <f t="shared" si="44"/>
        <v>2233449.8571428568</v>
      </c>
      <c r="CI99" s="290"/>
      <c r="CJ99" s="290"/>
      <c r="CK99" s="367" t="s">
        <v>993</v>
      </c>
      <c r="CL99" s="368">
        <v>599402469</v>
      </c>
      <c r="CM99" s="368">
        <v>349826469</v>
      </c>
      <c r="CN99" s="290"/>
    </row>
    <row r="100" spans="1:92" ht="33" x14ac:dyDescent="0.3">
      <c r="A100" s="293" t="s">
        <v>994</v>
      </c>
      <c r="B100" s="271">
        <v>200000000</v>
      </c>
      <c r="C100" s="254">
        <f t="shared" si="61"/>
        <v>200000000</v>
      </c>
      <c r="D100" s="254">
        <f t="shared" si="61"/>
        <v>196124328.57142857</v>
      </c>
      <c r="E100" s="254">
        <f t="shared" si="61"/>
        <v>2370999.8571428568</v>
      </c>
      <c r="F100" s="254">
        <f t="shared" si="61"/>
        <v>2233449.8571428568</v>
      </c>
      <c r="G100" s="252"/>
      <c r="H100" s="252"/>
      <c r="I100" s="252"/>
      <c r="J100" s="252"/>
      <c r="K100" s="252"/>
      <c r="L100" s="252"/>
      <c r="M100" s="252"/>
      <c r="N100" s="252"/>
      <c r="O100" s="252"/>
      <c r="P100" s="252"/>
      <c r="Q100" s="252"/>
      <c r="R100" s="252"/>
      <c r="S100" s="252"/>
      <c r="T100" s="252"/>
      <c r="U100" s="252"/>
      <c r="V100" s="252"/>
      <c r="W100" s="251"/>
      <c r="X100" s="251"/>
      <c r="Y100" s="251"/>
      <c r="Z100" s="251"/>
      <c r="AA100" s="251"/>
      <c r="AB100" s="251"/>
      <c r="AC100" s="251"/>
      <c r="AD100" s="251"/>
      <c r="AE100" s="251"/>
      <c r="AF100" s="251"/>
      <c r="AG100" s="251"/>
      <c r="AH100" s="251"/>
      <c r="AI100" s="254"/>
      <c r="AJ100" s="320"/>
      <c r="AK100" s="320"/>
      <c r="AL100" s="321"/>
      <c r="AM100" s="251"/>
      <c r="AN100" s="251"/>
      <c r="AO100" s="251"/>
      <c r="AP100" s="251"/>
      <c r="AQ100" s="251"/>
      <c r="AR100" s="251"/>
      <c r="AS100" s="251"/>
      <c r="AT100" s="251"/>
      <c r="AU100" s="251"/>
      <c r="AV100" s="251"/>
      <c r="AW100" s="251"/>
      <c r="AX100" s="251"/>
      <c r="AY100" s="251"/>
      <c r="AZ100" s="251"/>
      <c r="BA100" s="251"/>
      <c r="BB100" s="251"/>
      <c r="BC100" s="251"/>
      <c r="BD100" s="251"/>
      <c r="BE100" s="251"/>
      <c r="BF100" s="251"/>
      <c r="BG100" s="251"/>
      <c r="BH100" s="251"/>
      <c r="BI100" s="251"/>
      <c r="BJ100" s="251"/>
      <c r="BK100" s="251"/>
      <c r="BL100" s="251"/>
      <c r="BM100" s="251"/>
      <c r="BN100" s="251"/>
      <c r="BO100" s="251"/>
      <c r="BP100" s="251"/>
      <c r="BQ100" s="251"/>
      <c r="BR100" s="251"/>
      <c r="BS100" s="286"/>
      <c r="BT100" s="286"/>
      <c r="BU100" s="286"/>
      <c r="BV100" s="286"/>
      <c r="BW100" s="286"/>
      <c r="BX100" s="286"/>
      <c r="BY100" s="286"/>
      <c r="BZ100" s="286"/>
      <c r="CA100" s="255">
        <f t="shared" si="52"/>
        <v>200000000</v>
      </c>
      <c r="CB100" s="255">
        <f t="shared" si="52"/>
        <v>196124328.57142857</v>
      </c>
      <c r="CC100" s="255">
        <f t="shared" si="52"/>
        <v>2370999.8571428568</v>
      </c>
      <c r="CD100" s="255">
        <f t="shared" si="52"/>
        <v>2233449.8571428568</v>
      </c>
      <c r="CE100" s="256">
        <f t="shared" si="43"/>
        <v>0</v>
      </c>
      <c r="CF100" s="257">
        <f t="shared" si="44"/>
        <v>-403278140.42857146</v>
      </c>
      <c r="CG100" s="257">
        <f t="shared" si="44"/>
        <v>-347455469.14285713</v>
      </c>
      <c r="CH100" s="262">
        <f t="shared" si="44"/>
        <v>2233449.8571428568</v>
      </c>
      <c r="CI100" s="366"/>
      <c r="CJ100" s="360"/>
      <c r="CK100" s="367" t="s">
        <v>994</v>
      </c>
      <c r="CL100" s="368">
        <v>599402469</v>
      </c>
      <c r="CM100" s="368">
        <v>349826469</v>
      </c>
      <c r="CN100" s="316"/>
    </row>
    <row r="101" spans="1:92" ht="33" x14ac:dyDescent="0.25">
      <c r="A101" s="278" t="s">
        <v>794</v>
      </c>
      <c r="B101" s="265">
        <v>3000000000</v>
      </c>
      <c r="C101" s="265">
        <v>1000000000</v>
      </c>
      <c r="D101" s="265">
        <v>877658219</v>
      </c>
      <c r="E101" s="265">
        <v>585825954</v>
      </c>
      <c r="F101" s="265">
        <v>570511034</v>
      </c>
      <c r="G101" s="265">
        <f t="shared" ref="G101:BR101" si="62">SUM(G102:G116)</f>
        <v>0</v>
      </c>
      <c r="H101" s="265">
        <f t="shared" si="62"/>
        <v>0</v>
      </c>
      <c r="I101" s="265">
        <f t="shared" si="62"/>
        <v>0</v>
      </c>
      <c r="J101" s="265">
        <f t="shared" si="62"/>
        <v>0</v>
      </c>
      <c r="K101" s="265">
        <f t="shared" si="62"/>
        <v>0</v>
      </c>
      <c r="L101" s="265">
        <f t="shared" si="62"/>
        <v>0</v>
      </c>
      <c r="M101" s="265">
        <f t="shared" si="62"/>
        <v>0</v>
      </c>
      <c r="N101" s="265">
        <f t="shared" si="62"/>
        <v>0</v>
      </c>
      <c r="O101" s="265">
        <f t="shared" si="62"/>
        <v>0</v>
      </c>
      <c r="P101" s="265">
        <f t="shared" si="62"/>
        <v>0</v>
      </c>
      <c r="Q101" s="265">
        <f t="shared" si="62"/>
        <v>0</v>
      </c>
      <c r="R101" s="265">
        <f t="shared" si="62"/>
        <v>0</v>
      </c>
      <c r="S101" s="265">
        <v>800000000</v>
      </c>
      <c r="T101" s="265">
        <v>416836367</v>
      </c>
      <c r="U101" s="265">
        <v>143430196</v>
      </c>
      <c r="V101" s="265">
        <v>102568896</v>
      </c>
      <c r="W101" s="265">
        <v>1200000000</v>
      </c>
      <c r="X101" s="265">
        <v>165617500</v>
      </c>
      <c r="Y101" s="265">
        <v>87886059</v>
      </c>
      <c r="Z101" s="265">
        <v>81877059</v>
      </c>
      <c r="AA101" s="265">
        <f t="shared" si="62"/>
        <v>0</v>
      </c>
      <c r="AB101" s="265">
        <f t="shared" si="62"/>
        <v>0</v>
      </c>
      <c r="AC101" s="265">
        <f t="shared" si="62"/>
        <v>0</v>
      </c>
      <c r="AD101" s="265">
        <f t="shared" si="62"/>
        <v>0</v>
      </c>
      <c r="AE101" s="265">
        <f t="shared" si="62"/>
        <v>0</v>
      </c>
      <c r="AF101" s="265">
        <f t="shared" si="62"/>
        <v>0</v>
      </c>
      <c r="AG101" s="265">
        <f t="shared" si="62"/>
        <v>0</v>
      </c>
      <c r="AH101" s="265">
        <f t="shared" si="62"/>
        <v>0</v>
      </c>
      <c r="AI101" s="265">
        <f t="shared" si="62"/>
        <v>0</v>
      </c>
      <c r="AJ101" s="265">
        <f t="shared" si="62"/>
        <v>0</v>
      </c>
      <c r="AK101" s="265">
        <f t="shared" si="62"/>
        <v>0</v>
      </c>
      <c r="AL101" s="265">
        <f t="shared" si="62"/>
        <v>0</v>
      </c>
      <c r="AM101" s="265">
        <f t="shared" si="62"/>
        <v>0</v>
      </c>
      <c r="AN101" s="265">
        <f t="shared" si="62"/>
        <v>0</v>
      </c>
      <c r="AO101" s="265">
        <f t="shared" si="62"/>
        <v>0</v>
      </c>
      <c r="AP101" s="265">
        <f t="shared" si="62"/>
        <v>0</v>
      </c>
      <c r="AQ101" s="265">
        <f t="shared" si="62"/>
        <v>0</v>
      </c>
      <c r="AR101" s="265">
        <f t="shared" si="62"/>
        <v>0</v>
      </c>
      <c r="AS101" s="265">
        <f t="shared" si="62"/>
        <v>0</v>
      </c>
      <c r="AT101" s="265">
        <f t="shared" si="62"/>
        <v>0</v>
      </c>
      <c r="AU101" s="265">
        <f t="shared" si="62"/>
        <v>0</v>
      </c>
      <c r="AV101" s="265">
        <f t="shared" si="62"/>
        <v>0</v>
      </c>
      <c r="AW101" s="265">
        <f t="shared" si="62"/>
        <v>0</v>
      </c>
      <c r="AX101" s="265">
        <f t="shared" si="62"/>
        <v>0</v>
      </c>
      <c r="AY101" s="265">
        <f t="shared" si="62"/>
        <v>0</v>
      </c>
      <c r="AZ101" s="265">
        <f t="shared" si="62"/>
        <v>0</v>
      </c>
      <c r="BA101" s="265">
        <f t="shared" si="62"/>
        <v>0</v>
      </c>
      <c r="BB101" s="265">
        <f t="shared" si="62"/>
        <v>0</v>
      </c>
      <c r="BC101" s="265">
        <f t="shared" si="62"/>
        <v>0</v>
      </c>
      <c r="BD101" s="265">
        <f t="shared" si="62"/>
        <v>0</v>
      </c>
      <c r="BE101" s="265">
        <f t="shared" si="62"/>
        <v>0</v>
      </c>
      <c r="BF101" s="265">
        <f t="shared" si="62"/>
        <v>0</v>
      </c>
      <c r="BG101" s="265">
        <f t="shared" si="62"/>
        <v>0</v>
      </c>
      <c r="BH101" s="265">
        <f t="shared" si="62"/>
        <v>0</v>
      </c>
      <c r="BI101" s="265">
        <f t="shared" si="62"/>
        <v>0</v>
      </c>
      <c r="BJ101" s="265">
        <f t="shared" si="62"/>
        <v>0</v>
      </c>
      <c r="BK101" s="265">
        <f t="shared" si="62"/>
        <v>0</v>
      </c>
      <c r="BL101" s="265">
        <f t="shared" si="62"/>
        <v>0</v>
      </c>
      <c r="BM101" s="265">
        <f t="shared" si="62"/>
        <v>0</v>
      </c>
      <c r="BN101" s="265">
        <f t="shared" si="62"/>
        <v>0</v>
      </c>
      <c r="BO101" s="265">
        <f t="shared" si="62"/>
        <v>0</v>
      </c>
      <c r="BP101" s="265">
        <f t="shared" si="62"/>
        <v>0</v>
      </c>
      <c r="BQ101" s="265">
        <f t="shared" si="62"/>
        <v>0</v>
      </c>
      <c r="BR101" s="265">
        <f t="shared" si="62"/>
        <v>0</v>
      </c>
      <c r="BS101" s="265">
        <v>7618296180</v>
      </c>
      <c r="BT101" s="265">
        <v>3118296179</v>
      </c>
      <c r="BU101" s="265">
        <v>66799646</v>
      </c>
      <c r="BV101" s="265">
        <f t="shared" ref="BV101:CC101" si="63">SUM(BV102:BV116)</f>
        <v>0</v>
      </c>
      <c r="BW101" s="265">
        <f t="shared" si="63"/>
        <v>0</v>
      </c>
      <c r="BX101" s="265">
        <f t="shared" si="63"/>
        <v>0</v>
      </c>
      <c r="BY101" s="265">
        <f t="shared" si="63"/>
        <v>0</v>
      </c>
      <c r="BZ101" s="265">
        <f t="shared" si="63"/>
        <v>0</v>
      </c>
      <c r="CA101" s="266">
        <f t="shared" si="63"/>
        <v>999999999.99999976</v>
      </c>
      <c r="CB101" s="266">
        <f t="shared" si="63"/>
        <v>877658219.00000012</v>
      </c>
      <c r="CC101" s="266">
        <f t="shared" si="63"/>
        <v>585825954</v>
      </c>
      <c r="CD101" s="266">
        <f>SUM(CD102:CD116)</f>
        <v>570511034</v>
      </c>
      <c r="CE101" s="267">
        <f t="shared" si="43"/>
        <v>-2000000000.0000002</v>
      </c>
      <c r="CF101" s="268">
        <f t="shared" si="44"/>
        <v>877658219.00000012</v>
      </c>
      <c r="CG101" s="268">
        <f t="shared" si="44"/>
        <v>585825954</v>
      </c>
      <c r="CH101" s="262">
        <f t="shared" si="44"/>
        <v>570511034</v>
      </c>
      <c r="CI101" s="366"/>
      <c r="CJ101" s="360"/>
      <c r="CK101" s="367"/>
      <c r="CL101" s="372">
        <f>+'[5]Anexo 5.2.A'!Z122</f>
        <v>0</v>
      </c>
      <c r="CM101" s="372">
        <f>+'[5]Anexo 5.2.A'!AA122</f>
        <v>0</v>
      </c>
      <c r="CN101" s="372">
        <f>+'[5]Anexo 5.2.A'!AB122</f>
        <v>0</v>
      </c>
    </row>
    <row r="102" spans="1:92" ht="33" x14ac:dyDescent="0.3">
      <c r="A102" s="291" t="s">
        <v>995</v>
      </c>
      <c r="B102" s="310">
        <v>0</v>
      </c>
      <c r="C102" s="254"/>
      <c r="D102" s="259"/>
      <c r="E102" s="259"/>
      <c r="F102" s="259"/>
      <c r="G102" s="259"/>
      <c r="H102" s="259"/>
      <c r="I102" s="259"/>
      <c r="J102" s="259"/>
      <c r="K102" s="259"/>
      <c r="L102" s="259"/>
      <c r="M102" s="259"/>
      <c r="N102" s="259"/>
      <c r="O102" s="259"/>
      <c r="P102" s="259"/>
      <c r="Q102" s="259"/>
      <c r="R102" s="259"/>
      <c r="S102" s="253"/>
      <c r="T102" s="253"/>
      <c r="U102" s="253"/>
      <c r="V102" s="321"/>
      <c r="W102" s="290"/>
      <c r="X102" s="290"/>
      <c r="Y102" s="290"/>
      <c r="Z102" s="290"/>
      <c r="AA102" s="259"/>
      <c r="AB102" s="259"/>
      <c r="AC102" s="259"/>
      <c r="AD102" s="259"/>
      <c r="AE102" s="259"/>
      <c r="AF102" s="259"/>
      <c r="AG102" s="259"/>
      <c r="AH102" s="259"/>
      <c r="AI102" s="259"/>
      <c r="AJ102" s="259"/>
      <c r="AK102" s="259"/>
      <c r="AL102" s="259"/>
      <c r="AM102" s="259"/>
      <c r="AN102" s="259"/>
      <c r="AO102" s="259"/>
      <c r="AP102" s="259"/>
      <c r="AQ102" s="322"/>
      <c r="AR102" s="322"/>
      <c r="AS102" s="322"/>
      <c r="AT102" s="322"/>
      <c r="AU102" s="259"/>
      <c r="AV102" s="259"/>
      <c r="AW102" s="259"/>
      <c r="AX102" s="259"/>
      <c r="AY102" s="259"/>
      <c r="AZ102" s="259"/>
      <c r="BA102" s="259"/>
      <c r="BB102" s="259"/>
      <c r="BC102" s="259"/>
      <c r="BD102" s="259"/>
      <c r="BE102" s="259"/>
      <c r="BF102" s="259"/>
      <c r="BG102" s="259"/>
      <c r="BH102" s="259"/>
      <c r="BI102" s="259"/>
      <c r="BJ102" s="259"/>
      <c r="BK102" s="259"/>
      <c r="BL102" s="259"/>
      <c r="BM102" s="259"/>
      <c r="BN102" s="259"/>
      <c r="BO102" s="259"/>
      <c r="BP102" s="259"/>
      <c r="BQ102" s="259"/>
      <c r="BR102" s="259"/>
      <c r="BS102" s="323"/>
      <c r="BT102" s="323"/>
      <c r="BU102" s="323"/>
      <c r="BV102" s="324"/>
      <c r="BW102" s="325"/>
      <c r="BX102" s="325"/>
      <c r="BY102" s="325"/>
      <c r="BZ102" s="325"/>
      <c r="CA102" s="255">
        <f t="shared" si="52"/>
        <v>0</v>
      </c>
      <c r="CB102" s="255">
        <f t="shared" si="52"/>
        <v>0</v>
      </c>
      <c r="CC102" s="255">
        <f t="shared" si="52"/>
        <v>0</v>
      </c>
      <c r="CD102" s="255">
        <f t="shared" si="52"/>
        <v>0</v>
      </c>
      <c r="CE102" s="256">
        <f t="shared" si="43"/>
        <v>0</v>
      </c>
      <c r="CF102" s="257">
        <f t="shared" si="44"/>
        <v>-4188350378.4324846</v>
      </c>
      <c r="CG102" s="257">
        <f t="shared" si="44"/>
        <v>-1724364466.1707776</v>
      </c>
      <c r="CH102" s="262">
        <f t="shared" si="44"/>
        <v>0</v>
      </c>
      <c r="CI102" s="366"/>
      <c r="CJ102" s="290"/>
      <c r="CK102" s="367" t="s">
        <v>995</v>
      </c>
      <c r="CL102" s="368">
        <v>4188350378.4324846</v>
      </c>
      <c r="CM102" s="368">
        <v>1724364466.1707776</v>
      </c>
      <c r="CN102" s="290"/>
    </row>
    <row r="103" spans="1:92" ht="33" x14ac:dyDescent="0.3">
      <c r="A103" s="291" t="s">
        <v>996</v>
      </c>
      <c r="B103" s="310">
        <v>0</v>
      </c>
      <c r="C103" s="254"/>
      <c r="D103" s="251"/>
      <c r="E103" s="251"/>
      <c r="F103" s="251"/>
      <c r="G103" s="252"/>
      <c r="H103" s="252"/>
      <c r="I103" s="252"/>
      <c r="J103" s="252"/>
      <c r="K103" s="252"/>
      <c r="L103" s="252"/>
      <c r="M103" s="252"/>
      <c r="N103" s="252"/>
      <c r="O103" s="252"/>
      <c r="P103" s="252"/>
      <c r="Q103" s="252"/>
      <c r="R103" s="252"/>
      <c r="S103" s="253"/>
      <c r="T103" s="253"/>
      <c r="U103" s="253"/>
      <c r="V103" s="321"/>
      <c r="W103" s="253"/>
      <c r="X103" s="253"/>
      <c r="Y103" s="253"/>
      <c r="Z103" s="321"/>
      <c r="AA103" s="251"/>
      <c r="AB103" s="251"/>
      <c r="AC103" s="251"/>
      <c r="AD103" s="251"/>
      <c r="AE103" s="251"/>
      <c r="AF103" s="251"/>
      <c r="AG103" s="251"/>
      <c r="AH103" s="251"/>
      <c r="AI103" s="251"/>
      <c r="AJ103" s="251"/>
      <c r="AK103" s="251"/>
      <c r="AL103" s="251"/>
      <c r="AM103" s="251"/>
      <c r="AN103" s="251"/>
      <c r="AO103" s="251"/>
      <c r="AP103" s="251"/>
      <c r="AQ103" s="322"/>
      <c r="AR103" s="322"/>
      <c r="AS103" s="322"/>
      <c r="AT103" s="322"/>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c r="BO103" s="251"/>
      <c r="BP103" s="251"/>
      <c r="BQ103" s="251"/>
      <c r="BR103" s="251"/>
      <c r="BS103" s="286"/>
      <c r="BT103" s="286"/>
      <c r="BU103" s="286"/>
      <c r="BV103" s="286"/>
      <c r="BW103" s="286"/>
      <c r="BX103" s="286"/>
      <c r="BY103" s="286"/>
      <c r="BZ103" s="286"/>
      <c r="CA103" s="255">
        <f t="shared" si="52"/>
        <v>0</v>
      </c>
      <c r="CB103" s="255">
        <f t="shared" si="52"/>
        <v>0</v>
      </c>
      <c r="CC103" s="255">
        <f t="shared" si="52"/>
        <v>0</v>
      </c>
      <c r="CD103" s="255">
        <f t="shared" si="52"/>
        <v>0</v>
      </c>
      <c r="CE103" s="256">
        <f t="shared" si="43"/>
        <v>0</v>
      </c>
      <c r="CF103" s="257">
        <f t="shared" si="44"/>
        <v>-1359990670.909894</v>
      </c>
      <c r="CG103" s="257">
        <f t="shared" si="44"/>
        <v>-559914853.1882025</v>
      </c>
      <c r="CH103" s="262">
        <f t="shared" si="44"/>
        <v>0</v>
      </c>
      <c r="CI103" s="316"/>
      <c r="CJ103" s="360"/>
      <c r="CK103" s="367" t="s">
        <v>1119</v>
      </c>
      <c r="CL103" s="368">
        <v>1359990670.909894</v>
      </c>
      <c r="CM103" s="368">
        <v>559914853.1882025</v>
      </c>
      <c r="CN103" s="316"/>
    </row>
    <row r="104" spans="1:92" ht="33" x14ac:dyDescent="0.3">
      <c r="A104" s="291" t="s">
        <v>997</v>
      </c>
      <c r="B104" s="249">
        <v>230769230.76923078</v>
      </c>
      <c r="C104" s="254">
        <f>C$101*(B104/B$101)</f>
        <v>76923076.923076928</v>
      </c>
      <c r="D104" s="254">
        <f t="shared" ref="D104:F104" si="64">D$101*(C104/C$101)</f>
        <v>67512170.692307696</v>
      </c>
      <c r="E104" s="254">
        <f t="shared" si="64"/>
        <v>45063534.923076928</v>
      </c>
      <c r="F104" s="254">
        <f t="shared" si="64"/>
        <v>43885464.15384616</v>
      </c>
      <c r="G104" s="252"/>
      <c r="H104" s="252"/>
      <c r="I104" s="252"/>
      <c r="J104" s="252"/>
      <c r="K104" s="252"/>
      <c r="L104" s="252"/>
      <c r="M104" s="252"/>
      <c r="N104" s="252"/>
      <c r="O104" s="252"/>
      <c r="P104" s="252"/>
      <c r="Q104" s="252"/>
      <c r="R104" s="252"/>
      <c r="S104" s="253"/>
      <c r="T104" s="253"/>
      <c r="U104" s="253"/>
      <c r="V104" s="321"/>
      <c r="W104" s="253"/>
      <c r="X104" s="253"/>
      <c r="Y104" s="253"/>
      <c r="Z104" s="321"/>
      <c r="AA104" s="251"/>
      <c r="AB104" s="251"/>
      <c r="AC104" s="251"/>
      <c r="AD104" s="251"/>
      <c r="AE104" s="251"/>
      <c r="AF104" s="251"/>
      <c r="AG104" s="251"/>
      <c r="AH104" s="251"/>
      <c r="AI104" s="254"/>
      <c r="AJ104" s="251"/>
      <c r="AK104" s="251"/>
      <c r="AL104" s="251"/>
      <c r="AM104" s="251"/>
      <c r="AN104" s="251"/>
      <c r="AO104" s="251"/>
      <c r="AP104" s="251"/>
      <c r="AQ104" s="322"/>
      <c r="AR104" s="322"/>
      <c r="AS104" s="322"/>
      <c r="AT104" s="322"/>
      <c r="AU104" s="251"/>
      <c r="AV104" s="251"/>
      <c r="AW104" s="251"/>
      <c r="AX104" s="251"/>
      <c r="AY104" s="253"/>
      <c r="AZ104" s="251"/>
      <c r="BA104" s="251"/>
      <c r="BB104" s="251"/>
      <c r="BC104" s="251"/>
      <c r="BD104" s="251"/>
      <c r="BE104" s="251"/>
      <c r="BF104" s="251"/>
      <c r="BG104" s="251"/>
      <c r="BH104" s="251"/>
      <c r="BI104" s="251"/>
      <c r="BJ104" s="251"/>
      <c r="BK104" s="251"/>
      <c r="BL104" s="251"/>
      <c r="BM104" s="251"/>
      <c r="BN104" s="251"/>
      <c r="BO104" s="251"/>
      <c r="BP104" s="251"/>
      <c r="BQ104" s="251"/>
      <c r="BR104" s="251"/>
      <c r="BS104" s="286"/>
      <c r="BT104" s="286"/>
      <c r="BU104" s="286"/>
      <c r="BV104" s="286"/>
      <c r="BW104" s="286"/>
      <c r="BX104" s="286"/>
      <c r="BY104" s="286"/>
      <c r="BZ104" s="286"/>
      <c r="CA104" s="255">
        <f t="shared" si="52"/>
        <v>76923076.923076928</v>
      </c>
      <c r="CB104" s="255">
        <f t="shared" si="52"/>
        <v>67512170.692307696</v>
      </c>
      <c r="CC104" s="255">
        <f t="shared" si="52"/>
        <v>45063534.923076928</v>
      </c>
      <c r="CD104" s="255">
        <f t="shared" si="52"/>
        <v>43885464.15384616</v>
      </c>
      <c r="CE104" s="256">
        <f t="shared" si="43"/>
        <v>-153846153.84615386</v>
      </c>
      <c r="CF104" s="257">
        <f t="shared" si="44"/>
        <v>18941075.302668616</v>
      </c>
      <c r="CG104" s="257">
        <f t="shared" si="44"/>
        <v>25066575.880641121</v>
      </c>
      <c r="CH104" s="262">
        <f t="shared" si="44"/>
        <v>43885464.15384616</v>
      </c>
      <c r="CI104" s="316"/>
      <c r="CJ104" s="360"/>
      <c r="CK104" s="367" t="s">
        <v>997</v>
      </c>
      <c r="CL104" s="368">
        <v>48571095.38963908</v>
      </c>
      <c r="CM104" s="368">
        <v>19996959.042435806</v>
      </c>
      <c r="CN104" s="316"/>
    </row>
    <row r="105" spans="1:92" ht="33" x14ac:dyDescent="0.3">
      <c r="A105" s="291" t="s">
        <v>998</v>
      </c>
      <c r="B105" s="249">
        <v>230769230.76923078</v>
      </c>
      <c r="C105" s="254">
        <f t="shared" ref="C105:F116" si="65">C$101*(B105/B$101)</f>
        <v>76923076.923076928</v>
      </c>
      <c r="D105" s="254">
        <f t="shared" si="65"/>
        <v>67512170.692307696</v>
      </c>
      <c r="E105" s="254">
        <f t="shared" si="65"/>
        <v>45063534.923076928</v>
      </c>
      <c r="F105" s="254">
        <f t="shared" si="65"/>
        <v>43885464.15384616</v>
      </c>
      <c r="G105" s="259"/>
      <c r="H105" s="259"/>
      <c r="I105" s="259"/>
      <c r="J105" s="259"/>
      <c r="K105" s="259"/>
      <c r="L105" s="259"/>
      <c r="M105" s="259"/>
      <c r="N105" s="259"/>
      <c r="O105" s="259"/>
      <c r="P105" s="259"/>
      <c r="Q105" s="259"/>
      <c r="R105" s="259"/>
      <c r="S105" s="326"/>
      <c r="T105" s="253"/>
      <c r="U105" s="253"/>
      <c r="V105" s="321"/>
      <c r="W105" s="253"/>
      <c r="X105" s="253"/>
      <c r="Y105" s="253"/>
      <c r="Z105" s="321"/>
      <c r="AA105" s="259"/>
      <c r="AB105" s="259"/>
      <c r="AC105" s="259"/>
      <c r="AD105" s="259"/>
      <c r="AE105" s="259"/>
      <c r="AF105" s="259"/>
      <c r="AG105" s="259"/>
      <c r="AH105" s="259"/>
      <c r="AI105" s="259"/>
      <c r="AJ105" s="259"/>
      <c r="AK105" s="259"/>
      <c r="AL105" s="259"/>
      <c r="AM105" s="259"/>
      <c r="AN105" s="259"/>
      <c r="AO105" s="259"/>
      <c r="AP105" s="259"/>
      <c r="AQ105" s="322"/>
      <c r="AR105" s="322"/>
      <c r="AS105" s="322"/>
      <c r="AT105" s="322"/>
      <c r="AU105" s="259"/>
      <c r="AV105" s="259"/>
      <c r="AW105" s="259"/>
      <c r="AX105" s="259"/>
      <c r="AY105" s="259"/>
      <c r="AZ105" s="259"/>
      <c r="BA105" s="259"/>
      <c r="BB105" s="259"/>
      <c r="BC105" s="259"/>
      <c r="BD105" s="259"/>
      <c r="BE105" s="259"/>
      <c r="BF105" s="259"/>
      <c r="BG105" s="259"/>
      <c r="BH105" s="259"/>
      <c r="BI105" s="259"/>
      <c r="BJ105" s="259"/>
      <c r="BK105" s="259"/>
      <c r="BL105" s="259"/>
      <c r="BM105" s="259"/>
      <c r="BN105" s="259"/>
      <c r="BO105" s="259"/>
      <c r="BP105" s="259"/>
      <c r="BQ105" s="259"/>
      <c r="BR105" s="259"/>
      <c r="BS105" s="286"/>
      <c r="BT105" s="286"/>
      <c r="BU105" s="286"/>
      <c r="BV105" s="286"/>
      <c r="BW105" s="286"/>
      <c r="BX105" s="286"/>
      <c r="BY105" s="286"/>
      <c r="BZ105" s="286"/>
      <c r="CA105" s="255">
        <f t="shared" si="52"/>
        <v>76923076.923076928</v>
      </c>
      <c r="CB105" s="255">
        <f t="shared" si="52"/>
        <v>67512170.692307696</v>
      </c>
      <c r="CC105" s="255">
        <f t="shared" si="52"/>
        <v>45063534.923076928</v>
      </c>
      <c r="CD105" s="255">
        <f t="shared" si="52"/>
        <v>43885464.15384616</v>
      </c>
      <c r="CE105" s="256">
        <f t="shared" si="43"/>
        <v>-153846153.84615386</v>
      </c>
      <c r="CF105" s="257">
        <f t="shared" si="44"/>
        <v>-126772210.86624862</v>
      </c>
      <c r="CG105" s="257">
        <f t="shared" si="44"/>
        <v>-34924301.246666297</v>
      </c>
      <c r="CH105" s="260">
        <f t="shared" si="44"/>
        <v>43885464.15384616</v>
      </c>
      <c r="CI105" s="290"/>
      <c r="CJ105" s="290"/>
      <c r="CK105" s="367" t="s">
        <v>998</v>
      </c>
      <c r="CL105" s="368">
        <v>194284381.55855632</v>
      </c>
      <c r="CM105" s="368">
        <v>79987836.169743225</v>
      </c>
      <c r="CN105" s="290"/>
    </row>
    <row r="106" spans="1:92" ht="33" x14ac:dyDescent="0.3">
      <c r="A106" s="291" t="s">
        <v>999</v>
      </c>
      <c r="B106" s="249">
        <v>230769230.76923078</v>
      </c>
      <c r="C106" s="254">
        <f t="shared" si="65"/>
        <v>76923076.923076928</v>
      </c>
      <c r="D106" s="254">
        <f t="shared" si="65"/>
        <v>67512170.692307696</v>
      </c>
      <c r="E106" s="254">
        <f t="shared" si="65"/>
        <v>45063534.923076928</v>
      </c>
      <c r="F106" s="254">
        <f t="shared" si="65"/>
        <v>43885464.15384616</v>
      </c>
      <c r="G106" s="252"/>
      <c r="H106" s="252"/>
      <c r="I106" s="252"/>
      <c r="J106" s="252"/>
      <c r="K106" s="252"/>
      <c r="L106" s="252"/>
      <c r="M106" s="252"/>
      <c r="N106" s="252"/>
      <c r="O106" s="252"/>
      <c r="P106" s="252"/>
      <c r="Q106" s="252"/>
      <c r="R106" s="252"/>
      <c r="S106" s="326"/>
      <c r="T106" s="253"/>
      <c r="U106" s="253"/>
      <c r="V106" s="321"/>
      <c r="W106" s="253"/>
      <c r="X106" s="253"/>
      <c r="Y106" s="253"/>
      <c r="Z106" s="321"/>
      <c r="AA106" s="251"/>
      <c r="AB106" s="251"/>
      <c r="AC106" s="251"/>
      <c r="AD106" s="251"/>
      <c r="AE106" s="251"/>
      <c r="AF106" s="251"/>
      <c r="AG106" s="251"/>
      <c r="AH106" s="251"/>
      <c r="AI106" s="251"/>
      <c r="AJ106" s="251"/>
      <c r="AK106" s="251"/>
      <c r="AL106" s="251"/>
      <c r="AM106" s="251"/>
      <c r="AN106" s="251"/>
      <c r="AO106" s="251"/>
      <c r="AP106" s="251"/>
      <c r="AQ106" s="322"/>
      <c r="AR106" s="322"/>
      <c r="AS106" s="322"/>
      <c r="AT106" s="322"/>
      <c r="AU106" s="251"/>
      <c r="AV106" s="251"/>
      <c r="AW106" s="251"/>
      <c r="AX106" s="251"/>
      <c r="AY106" s="251"/>
      <c r="AZ106" s="251"/>
      <c r="BA106" s="251"/>
      <c r="BB106" s="251"/>
      <c r="BC106" s="251"/>
      <c r="BD106" s="251"/>
      <c r="BE106" s="251"/>
      <c r="BF106" s="251"/>
      <c r="BG106" s="251"/>
      <c r="BH106" s="251"/>
      <c r="BI106" s="251"/>
      <c r="BJ106" s="251"/>
      <c r="BK106" s="251"/>
      <c r="BL106" s="251"/>
      <c r="BM106" s="251"/>
      <c r="BN106" s="251"/>
      <c r="BO106" s="251"/>
      <c r="BP106" s="251"/>
      <c r="BQ106" s="251"/>
      <c r="BR106" s="251"/>
      <c r="BS106" s="286"/>
      <c r="BT106" s="286"/>
      <c r="BU106" s="286"/>
      <c r="BV106" s="286"/>
      <c r="BW106" s="286"/>
      <c r="BX106" s="286"/>
      <c r="BY106" s="286"/>
      <c r="BZ106" s="286"/>
      <c r="CA106" s="255">
        <f t="shared" si="52"/>
        <v>76923076.923076928</v>
      </c>
      <c r="CB106" s="255">
        <f t="shared" si="52"/>
        <v>67512170.692307696</v>
      </c>
      <c r="CC106" s="255">
        <f t="shared" si="52"/>
        <v>45063534.923076928</v>
      </c>
      <c r="CD106" s="255">
        <f t="shared" si="52"/>
        <v>43885464.15384616</v>
      </c>
      <c r="CE106" s="256">
        <f t="shared" si="43"/>
        <v>-153846153.84615386</v>
      </c>
      <c r="CF106" s="257">
        <f t="shared" si="44"/>
        <v>-175343306.25588775</v>
      </c>
      <c r="CG106" s="257">
        <f t="shared" si="44"/>
        <v>-54921260.289102092</v>
      </c>
      <c r="CH106" s="262">
        <f t="shared" si="44"/>
        <v>43885464.15384616</v>
      </c>
      <c r="CI106" s="316"/>
      <c r="CJ106" s="360"/>
      <c r="CK106" s="367" t="s">
        <v>999</v>
      </c>
      <c r="CL106" s="368">
        <v>242855476.94819543</v>
      </c>
      <c r="CM106" s="368">
        <v>99984795.21217902</v>
      </c>
      <c r="CN106" s="316"/>
    </row>
    <row r="107" spans="1:92" ht="33" x14ac:dyDescent="0.3">
      <c r="A107" s="291" t="s">
        <v>1000</v>
      </c>
      <c r="B107" s="249">
        <v>230769230.76923078</v>
      </c>
      <c r="C107" s="254">
        <f t="shared" si="65"/>
        <v>76923076.923076928</v>
      </c>
      <c r="D107" s="254">
        <f t="shared" si="65"/>
        <v>67512170.692307696</v>
      </c>
      <c r="E107" s="254">
        <f t="shared" si="65"/>
        <v>45063534.923076928</v>
      </c>
      <c r="F107" s="254">
        <f t="shared" si="65"/>
        <v>43885464.15384616</v>
      </c>
      <c r="G107" s="252"/>
      <c r="H107" s="252"/>
      <c r="I107" s="252"/>
      <c r="J107" s="252"/>
      <c r="K107" s="252"/>
      <c r="L107" s="252"/>
      <c r="M107" s="252"/>
      <c r="N107" s="252"/>
      <c r="O107" s="252"/>
      <c r="P107" s="252"/>
      <c r="Q107" s="252"/>
      <c r="R107" s="252"/>
      <c r="S107" s="326"/>
      <c r="T107" s="253"/>
      <c r="U107" s="253"/>
      <c r="V107" s="321"/>
      <c r="W107" s="253"/>
      <c r="X107" s="253"/>
      <c r="Y107" s="253"/>
      <c r="Z107" s="321"/>
      <c r="AA107" s="251"/>
      <c r="AB107" s="251"/>
      <c r="AC107" s="251"/>
      <c r="AD107" s="251"/>
      <c r="AE107" s="251"/>
      <c r="AF107" s="251"/>
      <c r="AG107" s="251"/>
      <c r="AH107" s="251"/>
      <c r="AI107" s="254"/>
      <c r="AJ107" s="251"/>
      <c r="AK107" s="251"/>
      <c r="AL107" s="251"/>
      <c r="AM107" s="251"/>
      <c r="AN107" s="251"/>
      <c r="AO107" s="251"/>
      <c r="AP107" s="251"/>
      <c r="AQ107" s="322"/>
      <c r="AR107" s="322"/>
      <c r="AS107" s="322"/>
      <c r="AT107" s="322"/>
      <c r="AU107" s="251"/>
      <c r="AV107" s="251"/>
      <c r="AW107" s="251"/>
      <c r="AX107" s="251"/>
      <c r="AY107" s="322"/>
      <c r="AZ107" s="251"/>
      <c r="BA107" s="251"/>
      <c r="BB107" s="251"/>
      <c r="BC107" s="251"/>
      <c r="BD107" s="251"/>
      <c r="BE107" s="251"/>
      <c r="BF107" s="251"/>
      <c r="BG107" s="251"/>
      <c r="BH107" s="251"/>
      <c r="BI107" s="251"/>
      <c r="BJ107" s="251"/>
      <c r="BK107" s="251"/>
      <c r="BL107" s="251"/>
      <c r="BM107" s="251"/>
      <c r="BN107" s="251"/>
      <c r="BO107" s="251"/>
      <c r="BP107" s="251"/>
      <c r="BQ107" s="251"/>
      <c r="BR107" s="251"/>
      <c r="BS107" s="286"/>
      <c r="BT107" s="286"/>
      <c r="BU107" s="286"/>
      <c r="BV107" s="286"/>
      <c r="BW107" s="286"/>
      <c r="BX107" s="286"/>
      <c r="BY107" s="286"/>
      <c r="BZ107" s="286"/>
      <c r="CA107" s="255">
        <f t="shared" si="52"/>
        <v>76923076.923076928</v>
      </c>
      <c r="CB107" s="255">
        <f t="shared" si="52"/>
        <v>67512170.692307696</v>
      </c>
      <c r="CC107" s="255">
        <f t="shared" si="52"/>
        <v>45063534.923076928</v>
      </c>
      <c r="CD107" s="255">
        <f t="shared" si="52"/>
        <v>43885464.15384616</v>
      </c>
      <c r="CE107" s="256">
        <f t="shared" si="43"/>
        <v>-153846153.84615386</v>
      </c>
      <c r="CF107" s="257">
        <f t="shared" si="44"/>
        <v>-126772210.86624862</v>
      </c>
      <c r="CG107" s="257">
        <f t="shared" si="44"/>
        <v>-34924301.246666297</v>
      </c>
      <c r="CH107" s="262">
        <f t="shared" si="44"/>
        <v>43885464.15384616</v>
      </c>
      <c r="CI107" s="316"/>
      <c r="CJ107" s="360"/>
      <c r="CK107" s="367" t="s">
        <v>1000</v>
      </c>
      <c r="CL107" s="368">
        <v>194284381.55855632</v>
      </c>
      <c r="CM107" s="368">
        <v>79987836.169743225</v>
      </c>
      <c r="CN107" s="316"/>
    </row>
    <row r="108" spans="1:92" ht="38.25" x14ac:dyDescent="0.3">
      <c r="A108" s="291" t="s">
        <v>1001</v>
      </c>
      <c r="B108" s="249">
        <v>230769230.76923078</v>
      </c>
      <c r="C108" s="254">
        <f t="shared" si="65"/>
        <v>76923076.923076928</v>
      </c>
      <c r="D108" s="254">
        <f t="shared" si="65"/>
        <v>67512170.692307696</v>
      </c>
      <c r="E108" s="254">
        <f t="shared" si="65"/>
        <v>45063534.923076928</v>
      </c>
      <c r="F108" s="254">
        <f t="shared" si="65"/>
        <v>43885464.15384616</v>
      </c>
      <c r="G108" s="252"/>
      <c r="H108" s="252"/>
      <c r="I108" s="252"/>
      <c r="J108" s="252"/>
      <c r="K108" s="252"/>
      <c r="L108" s="252"/>
      <c r="M108" s="252"/>
      <c r="N108" s="252"/>
      <c r="O108" s="252"/>
      <c r="P108" s="252"/>
      <c r="Q108" s="252"/>
      <c r="R108" s="252"/>
      <c r="S108" s="253"/>
      <c r="T108" s="253"/>
      <c r="U108" s="253"/>
      <c r="V108" s="321"/>
      <c r="W108" s="253"/>
      <c r="X108" s="253"/>
      <c r="Y108" s="253"/>
      <c r="Z108" s="321"/>
      <c r="AA108" s="251"/>
      <c r="AB108" s="251"/>
      <c r="AC108" s="251"/>
      <c r="AD108" s="251"/>
      <c r="AE108" s="251"/>
      <c r="AF108" s="251"/>
      <c r="AG108" s="251"/>
      <c r="AH108" s="251"/>
      <c r="AI108" s="251"/>
      <c r="AJ108" s="251"/>
      <c r="AK108" s="251"/>
      <c r="AL108" s="251"/>
      <c r="AM108" s="251"/>
      <c r="AN108" s="251"/>
      <c r="AO108" s="251"/>
      <c r="AP108" s="251"/>
      <c r="AQ108" s="322"/>
      <c r="AR108" s="322"/>
      <c r="AS108" s="322"/>
      <c r="AT108" s="322"/>
      <c r="AU108" s="251"/>
      <c r="AV108" s="251"/>
      <c r="AW108" s="251"/>
      <c r="AX108" s="251"/>
      <c r="AY108" s="251"/>
      <c r="AZ108" s="251"/>
      <c r="BA108" s="251"/>
      <c r="BB108" s="251"/>
      <c r="BC108" s="251"/>
      <c r="BD108" s="251"/>
      <c r="BE108" s="251"/>
      <c r="BF108" s="251"/>
      <c r="BG108" s="251"/>
      <c r="BH108" s="251"/>
      <c r="BI108" s="251"/>
      <c r="BJ108" s="251"/>
      <c r="BK108" s="251"/>
      <c r="BL108" s="251"/>
      <c r="BM108" s="251"/>
      <c r="BN108" s="251"/>
      <c r="BO108" s="251"/>
      <c r="BP108" s="251"/>
      <c r="BQ108" s="251"/>
      <c r="BR108" s="251"/>
      <c r="BS108" s="286"/>
      <c r="BT108" s="286"/>
      <c r="BU108" s="286"/>
      <c r="BV108" s="286"/>
      <c r="BW108" s="286"/>
      <c r="BX108" s="286"/>
      <c r="BY108" s="286"/>
      <c r="BZ108" s="286"/>
      <c r="CA108" s="255">
        <f t="shared" si="52"/>
        <v>76923076.923076928</v>
      </c>
      <c r="CB108" s="255">
        <f t="shared" si="52"/>
        <v>67512170.692307696</v>
      </c>
      <c r="CC108" s="255">
        <f t="shared" si="52"/>
        <v>45063534.923076928</v>
      </c>
      <c r="CD108" s="255">
        <f t="shared" si="52"/>
        <v>43885464.15384616</v>
      </c>
      <c r="CE108" s="256">
        <f t="shared" si="43"/>
        <v>-153846153.84615386</v>
      </c>
      <c r="CF108" s="257">
        <f t="shared" si="44"/>
        <v>-126772210.86624862</v>
      </c>
      <c r="CG108" s="257">
        <f t="shared" si="44"/>
        <v>-34924301.246666297</v>
      </c>
      <c r="CH108" s="262">
        <f t="shared" si="44"/>
        <v>43885464.15384616</v>
      </c>
      <c r="CI108" s="316"/>
      <c r="CJ108" s="360"/>
      <c r="CK108" s="367" t="s">
        <v>1001</v>
      </c>
      <c r="CL108" s="368">
        <v>194284381.55855632</v>
      </c>
      <c r="CM108" s="368">
        <v>79987836.169743225</v>
      </c>
      <c r="CN108" s="316"/>
    </row>
    <row r="109" spans="1:92" ht="16.5" x14ac:dyDescent="0.3">
      <c r="A109" s="291" t="s">
        <v>1002</v>
      </c>
      <c r="B109" s="249">
        <v>230769230.76923078</v>
      </c>
      <c r="C109" s="254">
        <f t="shared" si="65"/>
        <v>76923076.923076928</v>
      </c>
      <c r="D109" s="254">
        <f t="shared" si="65"/>
        <v>67512170.692307696</v>
      </c>
      <c r="E109" s="254">
        <f t="shared" si="65"/>
        <v>45063534.923076928</v>
      </c>
      <c r="F109" s="254">
        <f t="shared" si="65"/>
        <v>43885464.15384616</v>
      </c>
      <c r="G109" s="252"/>
      <c r="H109" s="252"/>
      <c r="I109" s="252"/>
      <c r="J109" s="252"/>
      <c r="K109" s="252"/>
      <c r="L109" s="252"/>
      <c r="M109" s="252"/>
      <c r="N109" s="252"/>
      <c r="O109" s="252"/>
      <c r="P109" s="252"/>
      <c r="Q109" s="252"/>
      <c r="R109" s="252"/>
      <c r="S109" s="253"/>
      <c r="T109" s="253"/>
      <c r="U109" s="253"/>
      <c r="V109" s="321"/>
      <c r="W109" s="253"/>
      <c r="X109" s="253"/>
      <c r="Y109" s="253"/>
      <c r="Z109" s="321"/>
      <c r="AA109" s="251"/>
      <c r="AB109" s="251"/>
      <c r="AC109" s="251"/>
      <c r="AD109" s="251"/>
      <c r="AE109" s="251"/>
      <c r="AF109" s="251"/>
      <c r="AG109" s="251"/>
      <c r="AH109" s="251"/>
      <c r="AI109" s="251"/>
      <c r="AJ109" s="251"/>
      <c r="AK109" s="251"/>
      <c r="AL109" s="251"/>
      <c r="AM109" s="251"/>
      <c r="AN109" s="251"/>
      <c r="AO109" s="251"/>
      <c r="AP109" s="251"/>
      <c r="AQ109" s="322"/>
      <c r="AR109" s="322"/>
      <c r="AS109" s="322"/>
      <c r="AT109" s="322"/>
      <c r="AU109" s="251"/>
      <c r="AV109" s="251"/>
      <c r="AW109" s="251"/>
      <c r="AX109" s="251"/>
      <c r="AY109" s="251"/>
      <c r="AZ109" s="251"/>
      <c r="BA109" s="251"/>
      <c r="BB109" s="251"/>
      <c r="BC109" s="251"/>
      <c r="BD109" s="251"/>
      <c r="BE109" s="251"/>
      <c r="BF109" s="251"/>
      <c r="BG109" s="251"/>
      <c r="BH109" s="251"/>
      <c r="BI109" s="251"/>
      <c r="BJ109" s="251"/>
      <c r="BK109" s="251"/>
      <c r="BL109" s="251"/>
      <c r="BM109" s="251"/>
      <c r="BN109" s="251"/>
      <c r="BO109" s="251"/>
      <c r="BP109" s="251"/>
      <c r="BQ109" s="251"/>
      <c r="BR109" s="251"/>
      <c r="BS109" s="286"/>
      <c r="BT109" s="286"/>
      <c r="BU109" s="286"/>
      <c r="BV109" s="286"/>
      <c r="BW109" s="286"/>
      <c r="BX109" s="286"/>
      <c r="BY109" s="286"/>
      <c r="BZ109" s="286"/>
      <c r="CA109" s="255">
        <f t="shared" si="52"/>
        <v>76923076.923076928</v>
      </c>
      <c r="CB109" s="255">
        <f t="shared" si="52"/>
        <v>67512170.692307696</v>
      </c>
      <c r="CC109" s="255">
        <f t="shared" si="52"/>
        <v>45063534.923076928</v>
      </c>
      <c r="CD109" s="255">
        <f t="shared" si="52"/>
        <v>43885464.15384616</v>
      </c>
      <c r="CE109" s="256">
        <f t="shared" si="43"/>
        <v>-153846153.84615386</v>
      </c>
      <c r="CF109" s="257">
        <f t="shared" si="44"/>
        <v>-321056592.42480493</v>
      </c>
      <c r="CG109" s="257">
        <f t="shared" si="44"/>
        <v>-114912137.41640952</v>
      </c>
      <c r="CH109" s="262">
        <f t="shared" si="44"/>
        <v>43885464.15384616</v>
      </c>
      <c r="CI109" s="316"/>
      <c r="CJ109" s="360"/>
      <c r="CK109" s="367" t="s">
        <v>1120</v>
      </c>
      <c r="CL109" s="368">
        <v>388568763.11711264</v>
      </c>
      <c r="CM109" s="368">
        <v>159975672.33948645</v>
      </c>
      <c r="CN109" s="316"/>
    </row>
    <row r="110" spans="1:92" ht="16.5" x14ac:dyDescent="0.3">
      <c r="A110" s="291" t="s">
        <v>1003</v>
      </c>
      <c r="B110" s="249">
        <v>230769230.76923078</v>
      </c>
      <c r="C110" s="254">
        <f t="shared" si="65"/>
        <v>76923076.923076928</v>
      </c>
      <c r="D110" s="254">
        <f t="shared" si="65"/>
        <v>67512170.692307696</v>
      </c>
      <c r="E110" s="254">
        <f t="shared" si="65"/>
        <v>45063534.923076928</v>
      </c>
      <c r="F110" s="254">
        <f t="shared" si="65"/>
        <v>43885464.15384616</v>
      </c>
      <c r="G110" s="252"/>
      <c r="H110" s="252"/>
      <c r="I110" s="252"/>
      <c r="J110" s="252"/>
      <c r="K110" s="252"/>
      <c r="L110" s="252"/>
      <c r="M110" s="252"/>
      <c r="N110" s="252"/>
      <c r="O110" s="252"/>
      <c r="P110" s="252"/>
      <c r="Q110" s="252"/>
      <c r="R110" s="252"/>
      <c r="S110" s="253"/>
      <c r="T110" s="253"/>
      <c r="U110" s="253"/>
      <c r="V110" s="321"/>
      <c r="W110" s="322"/>
      <c r="X110" s="253"/>
      <c r="Y110" s="253"/>
      <c r="Z110" s="321"/>
      <c r="AA110" s="251"/>
      <c r="AB110" s="251"/>
      <c r="AC110" s="251"/>
      <c r="AD110" s="251"/>
      <c r="AE110" s="251"/>
      <c r="AF110" s="251"/>
      <c r="AG110" s="251"/>
      <c r="AH110" s="251"/>
      <c r="AI110" s="251"/>
      <c r="AJ110" s="251"/>
      <c r="AK110" s="251"/>
      <c r="AL110" s="251"/>
      <c r="AM110" s="251"/>
      <c r="AN110" s="251"/>
      <c r="AO110" s="251"/>
      <c r="AP110" s="251"/>
      <c r="AQ110" s="322"/>
      <c r="AR110" s="322"/>
      <c r="AS110" s="322"/>
      <c r="AT110" s="322"/>
      <c r="AU110" s="251"/>
      <c r="AV110" s="251"/>
      <c r="AW110" s="251"/>
      <c r="AX110" s="251"/>
      <c r="AY110" s="251"/>
      <c r="AZ110" s="251"/>
      <c r="BA110" s="251"/>
      <c r="BB110" s="251"/>
      <c r="BC110" s="251"/>
      <c r="BD110" s="251"/>
      <c r="BE110" s="251"/>
      <c r="BF110" s="251"/>
      <c r="BG110" s="251"/>
      <c r="BH110" s="251"/>
      <c r="BI110" s="251"/>
      <c r="BJ110" s="251"/>
      <c r="BK110" s="251"/>
      <c r="BL110" s="251"/>
      <c r="BM110" s="251"/>
      <c r="BN110" s="251"/>
      <c r="BO110" s="251"/>
      <c r="BP110" s="251"/>
      <c r="BQ110" s="251"/>
      <c r="BR110" s="251"/>
      <c r="BS110" s="286"/>
      <c r="BT110" s="286"/>
      <c r="BU110" s="286"/>
      <c r="BV110" s="286"/>
      <c r="BW110" s="286"/>
      <c r="BX110" s="286"/>
      <c r="BY110" s="286"/>
      <c r="BZ110" s="286"/>
      <c r="CA110" s="255">
        <f t="shared" si="52"/>
        <v>76923076.923076928</v>
      </c>
      <c r="CB110" s="255">
        <f t="shared" si="52"/>
        <v>67512170.692307696</v>
      </c>
      <c r="CC110" s="255">
        <f t="shared" si="52"/>
        <v>45063534.923076928</v>
      </c>
      <c r="CD110" s="255">
        <f t="shared" si="52"/>
        <v>43885464.15384616</v>
      </c>
      <c r="CE110" s="256">
        <f t="shared" si="43"/>
        <v>-153846153.84615386</v>
      </c>
      <c r="CF110" s="257">
        <f t="shared" si="44"/>
        <v>-126772210.86624862</v>
      </c>
      <c r="CG110" s="257">
        <f t="shared" si="44"/>
        <v>-34924301.246666297</v>
      </c>
      <c r="CH110" s="262">
        <f t="shared" si="44"/>
        <v>43885464.15384616</v>
      </c>
      <c r="CI110" s="316"/>
      <c r="CJ110" s="360"/>
      <c r="CK110" s="367" t="s">
        <v>1121</v>
      </c>
      <c r="CL110" s="368">
        <v>194284381.55855632</v>
      </c>
      <c r="CM110" s="368">
        <v>79987836.169743225</v>
      </c>
      <c r="CN110" s="316"/>
    </row>
    <row r="111" spans="1:92" ht="16.5" x14ac:dyDescent="0.3">
      <c r="A111" s="291" t="s">
        <v>1004</v>
      </c>
      <c r="B111" s="249">
        <v>230769230.76923078</v>
      </c>
      <c r="C111" s="254">
        <f t="shared" si="65"/>
        <v>76923076.923076928</v>
      </c>
      <c r="D111" s="254">
        <f t="shared" si="65"/>
        <v>67512170.692307696</v>
      </c>
      <c r="E111" s="254">
        <f t="shared" si="65"/>
        <v>45063534.923076928</v>
      </c>
      <c r="F111" s="254">
        <f t="shared" si="65"/>
        <v>43885464.15384616</v>
      </c>
      <c r="G111" s="259"/>
      <c r="H111" s="259"/>
      <c r="I111" s="259"/>
      <c r="J111" s="259"/>
      <c r="K111" s="259"/>
      <c r="L111" s="259"/>
      <c r="M111" s="259"/>
      <c r="N111" s="259"/>
      <c r="O111" s="259"/>
      <c r="P111" s="259"/>
      <c r="Q111" s="259"/>
      <c r="R111" s="259"/>
      <c r="S111" s="253"/>
      <c r="T111" s="253"/>
      <c r="U111" s="253"/>
      <c r="V111" s="321"/>
      <c r="W111" s="253"/>
      <c r="X111" s="253"/>
      <c r="Y111" s="253"/>
      <c r="Z111" s="321"/>
      <c r="AA111" s="259"/>
      <c r="AB111" s="259"/>
      <c r="AC111" s="259"/>
      <c r="AD111" s="259"/>
      <c r="AE111" s="259"/>
      <c r="AF111" s="259"/>
      <c r="AG111" s="259"/>
      <c r="AH111" s="259"/>
      <c r="AI111" s="259"/>
      <c r="AJ111" s="259"/>
      <c r="AK111" s="259"/>
      <c r="AL111" s="259"/>
      <c r="AM111" s="259"/>
      <c r="AN111" s="259"/>
      <c r="AO111" s="259"/>
      <c r="AP111" s="259"/>
      <c r="AQ111" s="322"/>
      <c r="AR111" s="322"/>
      <c r="AS111" s="322"/>
      <c r="AT111" s="322"/>
      <c r="AU111" s="259"/>
      <c r="AV111" s="259"/>
      <c r="AW111" s="259"/>
      <c r="AX111" s="259"/>
      <c r="AY111" s="259"/>
      <c r="AZ111" s="259"/>
      <c r="BA111" s="259"/>
      <c r="BB111" s="259"/>
      <c r="BC111" s="259"/>
      <c r="BD111" s="259"/>
      <c r="BE111" s="259"/>
      <c r="BF111" s="259"/>
      <c r="BG111" s="259"/>
      <c r="BH111" s="259"/>
      <c r="BI111" s="259"/>
      <c r="BJ111" s="259"/>
      <c r="BK111" s="259"/>
      <c r="BL111" s="259"/>
      <c r="BM111" s="259"/>
      <c r="BN111" s="259"/>
      <c r="BO111" s="259"/>
      <c r="BP111" s="259"/>
      <c r="BQ111" s="259"/>
      <c r="BR111" s="259"/>
      <c r="BS111" s="286"/>
      <c r="BT111" s="286"/>
      <c r="BU111" s="286"/>
      <c r="BV111" s="286"/>
      <c r="BW111" s="286"/>
      <c r="BX111" s="286"/>
      <c r="BY111" s="286"/>
      <c r="BZ111" s="286"/>
      <c r="CA111" s="255">
        <f t="shared" si="52"/>
        <v>76923076.923076928</v>
      </c>
      <c r="CB111" s="255">
        <f t="shared" si="52"/>
        <v>67512170.692307696</v>
      </c>
      <c r="CC111" s="255">
        <f t="shared" si="52"/>
        <v>45063534.923076928</v>
      </c>
      <c r="CD111" s="255">
        <f t="shared" si="52"/>
        <v>43885464.15384616</v>
      </c>
      <c r="CE111" s="256">
        <f t="shared" si="43"/>
        <v>-153846153.84615386</v>
      </c>
      <c r="CF111" s="257">
        <f t="shared" si="44"/>
        <v>-126772210.86624862</v>
      </c>
      <c r="CG111" s="257">
        <f t="shared" si="44"/>
        <v>-34924301.246666297</v>
      </c>
      <c r="CH111" s="260">
        <f t="shared" si="44"/>
        <v>43885464.15384616</v>
      </c>
      <c r="CI111" s="290"/>
      <c r="CJ111" s="290"/>
      <c r="CK111" s="367" t="s">
        <v>1122</v>
      </c>
      <c r="CL111" s="368">
        <v>194284381.55855632</v>
      </c>
      <c r="CM111" s="368">
        <v>79987836.169743225</v>
      </c>
      <c r="CN111" s="290"/>
    </row>
    <row r="112" spans="1:92" ht="16.5" x14ac:dyDescent="0.3">
      <c r="A112" s="291" t="s">
        <v>1005</v>
      </c>
      <c r="B112" s="249">
        <v>230769230.76923078</v>
      </c>
      <c r="C112" s="254">
        <f t="shared" si="65"/>
        <v>76923076.923076928</v>
      </c>
      <c r="D112" s="254">
        <f t="shared" si="65"/>
        <v>67512170.692307696</v>
      </c>
      <c r="E112" s="254">
        <f t="shared" si="65"/>
        <v>45063534.923076928</v>
      </c>
      <c r="F112" s="254">
        <f t="shared" si="65"/>
        <v>43885464.15384616</v>
      </c>
      <c r="G112" s="252"/>
      <c r="H112" s="252"/>
      <c r="I112" s="252"/>
      <c r="J112" s="252"/>
      <c r="K112" s="252"/>
      <c r="L112" s="252"/>
      <c r="M112" s="252"/>
      <c r="N112" s="252"/>
      <c r="O112" s="252"/>
      <c r="P112" s="252"/>
      <c r="Q112" s="252"/>
      <c r="R112" s="252"/>
      <c r="S112" s="253"/>
      <c r="T112" s="253"/>
      <c r="U112" s="253"/>
      <c r="V112" s="321"/>
      <c r="W112" s="322"/>
      <c r="X112" s="253"/>
      <c r="Y112" s="253"/>
      <c r="Z112" s="321"/>
      <c r="AA112" s="283"/>
      <c r="AB112" s="283"/>
      <c r="AC112" s="283"/>
      <c r="AD112" s="283"/>
      <c r="AE112" s="251"/>
      <c r="AF112" s="251"/>
      <c r="AG112" s="251"/>
      <c r="AH112" s="251"/>
      <c r="AI112" s="251"/>
      <c r="AJ112" s="251"/>
      <c r="AK112" s="251"/>
      <c r="AL112" s="251"/>
      <c r="AM112" s="251"/>
      <c r="AN112" s="251"/>
      <c r="AO112" s="251"/>
      <c r="AP112" s="251"/>
      <c r="AQ112" s="322"/>
      <c r="AR112" s="322"/>
      <c r="AS112" s="322"/>
      <c r="AT112" s="322"/>
      <c r="AU112" s="251"/>
      <c r="AV112" s="251"/>
      <c r="AW112" s="251"/>
      <c r="AX112" s="251"/>
      <c r="AY112" s="251"/>
      <c r="AZ112" s="251"/>
      <c r="BA112" s="251"/>
      <c r="BB112" s="251"/>
      <c r="BC112" s="251"/>
      <c r="BD112" s="251"/>
      <c r="BE112" s="251"/>
      <c r="BF112" s="251"/>
      <c r="BG112" s="251"/>
      <c r="BH112" s="251"/>
      <c r="BI112" s="251"/>
      <c r="BJ112" s="251"/>
      <c r="BK112" s="251"/>
      <c r="BL112" s="251"/>
      <c r="BM112" s="251"/>
      <c r="BN112" s="251"/>
      <c r="BO112" s="251"/>
      <c r="BP112" s="251"/>
      <c r="BQ112" s="251"/>
      <c r="BR112" s="251"/>
      <c r="BS112" s="286"/>
      <c r="BT112" s="286"/>
      <c r="BU112" s="286"/>
      <c r="BV112" s="286"/>
      <c r="BW112" s="286"/>
      <c r="BX112" s="286"/>
      <c r="BY112" s="286"/>
      <c r="BZ112" s="286"/>
      <c r="CA112" s="255">
        <f t="shared" si="52"/>
        <v>76923076.923076928</v>
      </c>
      <c r="CB112" s="255">
        <f t="shared" si="52"/>
        <v>67512170.692307696</v>
      </c>
      <c r="CC112" s="255">
        <f t="shared" si="52"/>
        <v>45063534.923076928</v>
      </c>
      <c r="CD112" s="255">
        <f t="shared" si="52"/>
        <v>43885464.15384616</v>
      </c>
      <c r="CE112" s="256">
        <f t="shared" si="43"/>
        <v>-153846153.84615386</v>
      </c>
      <c r="CF112" s="257">
        <f t="shared" si="44"/>
        <v>-223914401.64552677</v>
      </c>
      <c r="CG112" s="257">
        <f t="shared" si="44"/>
        <v>-74918219.331537887</v>
      </c>
      <c r="CH112" s="262">
        <f t="shared" si="44"/>
        <v>43885464.15384616</v>
      </c>
      <c r="CI112" s="316"/>
      <c r="CJ112" s="360"/>
      <c r="CK112" s="367" t="s">
        <v>1123</v>
      </c>
      <c r="CL112" s="368">
        <v>291426572.33783448</v>
      </c>
      <c r="CM112" s="368">
        <v>119981754.25461482</v>
      </c>
      <c r="CN112" s="316"/>
    </row>
    <row r="113" spans="1:92" ht="49.5" x14ac:dyDescent="0.3">
      <c r="A113" s="291" t="s">
        <v>1006</v>
      </c>
      <c r="B113" s="249">
        <v>230769230.76923078</v>
      </c>
      <c r="C113" s="254">
        <f t="shared" si="65"/>
        <v>76923076.923076928</v>
      </c>
      <c r="D113" s="254">
        <f t="shared" si="65"/>
        <v>67512170.692307696</v>
      </c>
      <c r="E113" s="254">
        <f t="shared" si="65"/>
        <v>45063534.923076928</v>
      </c>
      <c r="F113" s="254">
        <f t="shared" si="65"/>
        <v>43885464.15384616</v>
      </c>
      <c r="G113" s="252"/>
      <c r="H113" s="252"/>
      <c r="I113" s="252"/>
      <c r="J113" s="252"/>
      <c r="K113" s="252"/>
      <c r="L113" s="252"/>
      <c r="M113" s="252"/>
      <c r="N113" s="252"/>
      <c r="O113" s="252"/>
      <c r="P113" s="252"/>
      <c r="Q113" s="252"/>
      <c r="R113" s="252"/>
      <c r="S113" s="253"/>
      <c r="T113" s="253"/>
      <c r="U113" s="253"/>
      <c r="V113" s="321"/>
      <c r="W113" s="322"/>
      <c r="X113" s="253"/>
      <c r="Y113" s="253"/>
      <c r="Z113" s="321"/>
      <c r="AA113" s="252"/>
      <c r="AB113" s="252"/>
      <c r="AC113" s="252"/>
      <c r="AD113" s="252"/>
      <c r="AE113" s="251"/>
      <c r="AF113" s="251"/>
      <c r="AG113" s="251"/>
      <c r="AH113" s="251"/>
      <c r="AI113" s="251"/>
      <c r="AJ113" s="251"/>
      <c r="AK113" s="251"/>
      <c r="AL113" s="251"/>
      <c r="AM113" s="251"/>
      <c r="AN113" s="251"/>
      <c r="AO113" s="251"/>
      <c r="AP113" s="251"/>
      <c r="AQ113" s="322"/>
      <c r="AR113" s="322"/>
      <c r="AS113" s="322"/>
      <c r="AT113" s="322"/>
      <c r="AU113" s="251"/>
      <c r="AV113" s="251"/>
      <c r="AW113" s="251"/>
      <c r="AX113" s="251"/>
      <c r="AY113" s="251"/>
      <c r="AZ113" s="251"/>
      <c r="BA113" s="251"/>
      <c r="BB113" s="251"/>
      <c r="BC113" s="251"/>
      <c r="BD113" s="251"/>
      <c r="BE113" s="251"/>
      <c r="BF113" s="251"/>
      <c r="BG113" s="251"/>
      <c r="BH113" s="251"/>
      <c r="BI113" s="251"/>
      <c r="BJ113" s="251"/>
      <c r="BK113" s="251"/>
      <c r="BL113" s="251"/>
      <c r="BM113" s="251"/>
      <c r="BN113" s="251"/>
      <c r="BO113" s="251"/>
      <c r="BP113" s="251"/>
      <c r="BQ113" s="251"/>
      <c r="BR113" s="251"/>
      <c r="BS113" s="286"/>
      <c r="BT113" s="286"/>
      <c r="BU113" s="286"/>
      <c r="BV113" s="286"/>
      <c r="BW113" s="286"/>
      <c r="BX113" s="286"/>
      <c r="BY113" s="286"/>
      <c r="BZ113" s="286"/>
      <c r="CA113" s="255">
        <f t="shared" si="52"/>
        <v>76923076.923076928</v>
      </c>
      <c r="CB113" s="255">
        <f t="shared" si="52"/>
        <v>67512170.692307696</v>
      </c>
      <c r="CC113" s="255">
        <f t="shared" si="52"/>
        <v>45063534.923076928</v>
      </c>
      <c r="CD113" s="255">
        <f t="shared" si="52"/>
        <v>43885464.15384616</v>
      </c>
      <c r="CE113" s="256">
        <f t="shared" si="43"/>
        <v>-153846153.84615386</v>
      </c>
      <c r="CF113" s="257">
        <f t="shared" si="44"/>
        <v>-418198783.20408314</v>
      </c>
      <c r="CG113" s="257">
        <f t="shared" si="44"/>
        <v>-154906055.50128111</v>
      </c>
      <c r="CH113" s="262">
        <f t="shared" si="44"/>
        <v>43885464.15384616</v>
      </c>
      <c r="CI113" s="316"/>
      <c r="CJ113" s="360"/>
      <c r="CK113" s="367" t="s">
        <v>1124</v>
      </c>
      <c r="CL113" s="368">
        <v>485710953.89639086</v>
      </c>
      <c r="CM113" s="368">
        <v>199969590.42435804</v>
      </c>
      <c r="CN113" s="316"/>
    </row>
    <row r="114" spans="1:92" ht="49.5" x14ac:dyDescent="0.3">
      <c r="A114" s="291" t="s">
        <v>1007</v>
      </c>
      <c r="B114" s="249">
        <v>230769230.76923078</v>
      </c>
      <c r="C114" s="254">
        <f t="shared" si="65"/>
        <v>76923076.923076928</v>
      </c>
      <c r="D114" s="254">
        <f t="shared" si="65"/>
        <v>67512170.692307696</v>
      </c>
      <c r="E114" s="254">
        <f t="shared" si="65"/>
        <v>45063534.923076928</v>
      </c>
      <c r="F114" s="254">
        <f t="shared" si="65"/>
        <v>43885464.15384616</v>
      </c>
      <c r="G114" s="252"/>
      <c r="H114" s="252"/>
      <c r="I114" s="252"/>
      <c r="J114" s="252"/>
      <c r="K114" s="252"/>
      <c r="L114" s="252"/>
      <c r="M114" s="252"/>
      <c r="N114" s="252"/>
      <c r="O114" s="252"/>
      <c r="P114" s="252"/>
      <c r="Q114" s="252"/>
      <c r="R114" s="252"/>
      <c r="S114" s="253"/>
      <c r="T114" s="253"/>
      <c r="U114" s="253"/>
      <c r="V114" s="321"/>
      <c r="W114" s="253"/>
      <c r="X114" s="253"/>
      <c r="Y114" s="253"/>
      <c r="Z114" s="321"/>
      <c r="AA114" s="252"/>
      <c r="AB114" s="252"/>
      <c r="AC114" s="252"/>
      <c r="AD114" s="252"/>
      <c r="AE114" s="251"/>
      <c r="AF114" s="251"/>
      <c r="AG114" s="251"/>
      <c r="AH114" s="251"/>
      <c r="AI114" s="251"/>
      <c r="AJ114" s="251"/>
      <c r="AK114" s="251"/>
      <c r="AL114" s="251"/>
      <c r="AM114" s="251"/>
      <c r="AN114" s="251"/>
      <c r="AO114" s="251"/>
      <c r="AP114" s="251"/>
      <c r="AQ114" s="322"/>
      <c r="AR114" s="322"/>
      <c r="AS114" s="322"/>
      <c r="AT114" s="322"/>
      <c r="AU114" s="251"/>
      <c r="AV114" s="251"/>
      <c r="AW114" s="251"/>
      <c r="AX114" s="251"/>
      <c r="AY114" s="251"/>
      <c r="AZ114" s="251"/>
      <c r="BA114" s="251"/>
      <c r="BB114" s="251"/>
      <c r="BC114" s="251"/>
      <c r="BD114" s="251"/>
      <c r="BE114" s="251"/>
      <c r="BF114" s="251"/>
      <c r="BG114" s="251"/>
      <c r="BH114" s="251"/>
      <c r="BI114" s="251"/>
      <c r="BJ114" s="251"/>
      <c r="BK114" s="251"/>
      <c r="BL114" s="251"/>
      <c r="BM114" s="251"/>
      <c r="BN114" s="251"/>
      <c r="BO114" s="251"/>
      <c r="BP114" s="251"/>
      <c r="BQ114" s="251"/>
      <c r="BR114" s="251"/>
      <c r="BS114" s="286"/>
      <c r="BT114" s="286"/>
      <c r="BU114" s="286"/>
      <c r="BV114" s="286"/>
      <c r="BW114" s="286"/>
      <c r="BX114" s="286"/>
      <c r="BY114" s="286"/>
      <c r="BZ114" s="286"/>
      <c r="CA114" s="255">
        <f t="shared" si="52"/>
        <v>76923076.923076928</v>
      </c>
      <c r="CB114" s="255">
        <f t="shared" si="52"/>
        <v>67512170.692307696</v>
      </c>
      <c r="CC114" s="255">
        <f t="shared" si="52"/>
        <v>45063534.923076928</v>
      </c>
      <c r="CD114" s="255">
        <f t="shared" si="52"/>
        <v>43885464.15384616</v>
      </c>
      <c r="CE114" s="256">
        <f t="shared" si="43"/>
        <v>-153846153.84615386</v>
      </c>
      <c r="CF114" s="257">
        <f t="shared" si="44"/>
        <v>-126772210.86624862</v>
      </c>
      <c r="CG114" s="257">
        <f t="shared" si="44"/>
        <v>-34924301.246666297</v>
      </c>
      <c r="CH114" s="262">
        <f t="shared" si="44"/>
        <v>43885464.15384616</v>
      </c>
      <c r="CI114" s="316"/>
      <c r="CJ114" s="360"/>
      <c r="CK114" s="367" t="s">
        <v>1007</v>
      </c>
      <c r="CL114" s="368">
        <v>194284381.55855632</v>
      </c>
      <c r="CM114" s="368">
        <v>79987836.169743225</v>
      </c>
      <c r="CN114" s="316"/>
    </row>
    <row r="115" spans="1:92" ht="49.5" x14ac:dyDescent="0.3">
      <c r="A115" s="291" t="s">
        <v>1008</v>
      </c>
      <c r="B115" s="249">
        <v>230769230.76923078</v>
      </c>
      <c r="C115" s="254">
        <f t="shared" si="65"/>
        <v>76923076.923076928</v>
      </c>
      <c r="D115" s="254">
        <f t="shared" si="65"/>
        <v>67512170.692307696</v>
      </c>
      <c r="E115" s="254">
        <f t="shared" si="65"/>
        <v>45063534.923076928</v>
      </c>
      <c r="F115" s="254">
        <f t="shared" si="65"/>
        <v>43885464.15384616</v>
      </c>
      <c r="G115" s="259"/>
      <c r="H115" s="259"/>
      <c r="I115" s="259"/>
      <c r="J115" s="259"/>
      <c r="K115" s="259"/>
      <c r="L115" s="259"/>
      <c r="M115" s="259"/>
      <c r="N115" s="259"/>
      <c r="O115" s="259"/>
      <c r="P115" s="259"/>
      <c r="Q115" s="259"/>
      <c r="R115" s="259"/>
      <c r="S115" s="253"/>
      <c r="T115" s="253"/>
      <c r="U115" s="253"/>
      <c r="V115" s="321"/>
      <c r="W115" s="253"/>
      <c r="X115" s="253"/>
      <c r="Y115" s="253"/>
      <c r="Z115" s="321"/>
      <c r="AA115" s="259"/>
      <c r="AB115" s="259"/>
      <c r="AC115" s="259"/>
      <c r="AD115" s="259"/>
      <c r="AE115" s="259"/>
      <c r="AF115" s="259"/>
      <c r="AG115" s="259"/>
      <c r="AH115" s="259"/>
      <c r="AI115" s="259"/>
      <c r="AJ115" s="259"/>
      <c r="AK115" s="259"/>
      <c r="AL115" s="259"/>
      <c r="AM115" s="259"/>
      <c r="AN115" s="259"/>
      <c r="AO115" s="259"/>
      <c r="AP115" s="259"/>
      <c r="AQ115" s="322"/>
      <c r="AR115" s="322"/>
      <c r="AS115" s="322"/>
      <c r="AT115" s="322"/>
      <c r="AU115" s="259"/>
      <c r="AV115" s="259"/>
      <c r="AW115" s="259"/>
      <c r="AX115" s="259"/>
      <c r="AY115" s="259"/>
      <c r="AZ115" s="259"/>
      <c r="BA115" s="259"/>
      <c r="BB115" s="259"/>
      <c r="BC115" s="259"/>
      <c r="BD115" s="259"/>
      <c r="BE115" s="259"/>
      <c r="BF115" s="259"/>
      <c r="BG115" s="259"/>
      <c r="BH115" s="259"/>
      <c r="BI115" s="259"/>
      <c r="BJ115" s="259"/>
      <c r="BK115" s="259"/>
      <c r="BL115" s="259"/>
      <c r="BM115" s="259"/>
      <c r="BN115" s="259"/>
      <c r="BO115" s="259"/>
      <c r="BP115" s="259"/>
      <c r="BQ115" s="259"/>
      <c r="BR115" s="259"/>
      <c r="BS115" s="286"/>
      <c r="BT115" s="286"/>
      <c r="BU115" s="286"/>
      <c r="BV115" s="286"/>
      <c r="BW115" s="286"/>
      <c r="BX115" s="286"/>
      <c r="BY115" s="286"/>
      <c r="BZ115" s="286"/>
      <c r="CA115" s="255">
        <f t="shared" si="52"/>
        <v>76923076.923076928</v>
      </c>
      <c r="CB115" s="255">
        <f t="shared" si="52"/>
        <v>67512170.692307696</v>
      </c>
      <c r="CC115" s="255">
        <f t="shared" si="52"/>
        <v>45063534.923076928</v>
      </c>
      <c r="CD115" s="255">
        <f t="shared" si="52"/>
        <v>43885464.15384616</v>
      </c>
      <c r="CE115" s="256">
        <f t="shared" si="43"/>
        <v>-153846153.84615386</v>
      </c>
      <c r="CF115" s="257">
        <f t="shared" si="44"/>
        <v>-126772210.86624862</v>
      </c>
      <c r="CG115" s="257">
        <f t="shared" si="44"/>
        <v>-34924301.246666297</v>
      </c>
      <c r="CH115" s="260">
        <f t="shared" si="44"/>
        <v>43885464.15384616</v>
      </c>
      <c r="CI115" s="290"/>
      <c r="CJ115" s="290"/>
      <c r="CK115" s="367" t="s">
        <v>1125</v>
      </c>
      <c r="CL115" s="368">
        <v>194284381.55855632</v>
      </c>
      <c r="CM115" s="368">
        <v>79987836.169743225</v>
      </c>
      <c r="CN115" s="290"/>
    </row>
    <row r="116" spans="1:92" ht="49.5" x14ac:dyDescent="0.3">
      <c r="A116" s="291" t="s">
        <v>1009</v>
      </c>
      <c r="B116" s="249">
        <v>230769230.76923078</v>
      </c>
      <c r="C116" s="254">
        <f t="shared" si="65"/>
        <v>76923076.923076928</v>
      </c>
      <c r="D116" s="254">
        <f t="shared" si="65"/>
        <v>67512170.692307696</v>
      </c>
      <c r="E116" s="254">
        <f t="shared" si="65"/>
        <v>45063534.923076928</v>
      </c>
      <c r="F116" s="254">
        <f t="shared" si="65"/>
        <v>43885464.15384616</v>
      </c>
      <c r="G116" s="252"/>
      <c r="H116" s="252"/>
      <c r="I116" s="252"/>
      <c r="J116" s="252"/>
      <c r="K116" s="252"/>
      <c r="L116" s="252"/>
      <c r="M116" s="252"/>
      <c r="N116" s="252"/>
      <c r="O116" s="252"/>
      <c r="P116" s="252"/>
      <c r="Q116" s="252"/>
      <c r="R116" s="252"/>
      <c r="S116" s="253"/>
      <c r="T116" s="253"/>
      <c r="U116" s="253"/>
      <c r="V116" s="321"/>
      <c r="W116" s="253"/>
      <c r="X116" s="253"/>
      <c r="Y116" s="253"/>
      <c r="Z116" s="321"/>
      <c r="AA116" s="252"/>
      <c r="AB116" s="252"/>
      <c r="AC116" s="252"/>
      <c r="AD116" s="252"/>
      <c r="AE116" s="251"/>
      <c r="AF116" s="251"/>
      <c r="AG116" s="251"/>
      <c r="AH116" s="251"/>
      <c r="AI116" s="254"/>
      <c r="AJ116" s="251"/>
      <c r="AK116" s="251"/>
      <c r="AL116" s="251"/>
      <c r="AM116" s="251"/>
      <c r="AN116" s="251"/>
      <c r="AO116" s="251"/>
      <c r="AP116" s="251"/>
      <c r="AQ116" s="322"/>
      <c r="AR116" s="322"/>
      <c r="AS116" s="322"/>
      <c r="AT116" s="322"/>
      <c r="AU116" s="251"/>
      <c r="AV116" s="251"/>
      <c r="AW116" s="251"/>
      <c r="AX116" s="251"/>
      <c r="AY116" s="251"/>
      <c r="AZ116" s="251"/>
      <c r="BA116" s="251"/>
      <c r="BB116" s="251"/>
      <c r="BC116" s="251"/>
      <c r="BD116" s="251"/>
      <c r="BE116" s="251"/>
      <c r="BF116" s="251"/>
      <c r="BG116" s="251"/>
      <c r="BH116" s="251"/>
      <c r="BI116" s="251"/>
      <c r="BJ116" s="251"/>
      <c r="BK116" s="251"/>
      <c r="BL116" s="251"/>
      <c r="BM116" s="251"/>
      <c r="BN116" s="251"/>
      <c r="BO116" s="251"/>
      <c r="BP116" s="251"/>
      <c r="BQ116" s="251"/>
      <c r="BR116" s="251"/>
      <c r="BS116" s="286"/>
      <c r="BT116" s="286"/>
      <c r="BU116" s="286"/>
      <c r="BV116" s="286"/>
      <c r="BW116" s="286"/>
      <c r="BX116" s="286"/>
      <c r="BY116" s="286"/>
      <c r="BZ116" s="286"/>
      <c r="CA116" s="255">
        <f t="shared" si="52"/>
        <v>76923076.923076928</v>
      </c>
      <c r="CB116" s="255">
        <f t="shared" si="52"/>
        <v>67512170.692307696</v>
      </c>
      <c r="CC116" s="255">
        <f t="shared" si="52"/>
        <v>45063534.923076928</v>
      </c>
      <c r="CD116" s="255">
        <f t="shared" si="52"/>
        <v>43885464.15384616</v>
      </c>
      <c r="CE116" s="256">
        <f t="shared" si="43"/>
        <v>-153846153.84615386</v>
      </c>
      <c r="CF116" s="257">
        <f t="shared" si="44"/>
        <v>-126772210.86624862</v>
      </c>
      <c r="CG116" s="257">
        <f t="shared" si="44"/>
        <v>-34924301.246666297</v>
      </c>
      <c r="CH116" s="262">
        <f t="shared" si="44"/>
        <v>43885464.15384616</v>
      </c>
      <c r="CI116" s="366"/>
      <c r="CJ116" s="360"/>
      <c r="CK116" s="367" t="s">
        <v>1009</v>
      </c>
      <c r="CL116" s="368">
        <v>194284381.55855632</v>
      </c>
      <c r="CM116" s="368">
        <v>79987836.169743225</v>
      </c>
      <c r="CN116" s="316"/>
    </row>
    <row r="117" spans="1:92" ht="49.5" x14ac:dyDescent="0.25">
      <c r="A117" s="278" t="s">
        <v>799</v>
      </c>
      <c r="B117" s="265">
        <v>50000000</v>
      </c>
      <c r="C117" s="265">
        <v>50000000</v>
      </c>
      <c r="D117" s="265">
        <v>48848500</v>
      </c>
      <c r="E117" s="265">
        <v>21673633</v>
      </c>
      <c r="F117" s="265">
        <v>17431633</v>
      </c>
      <c r="G117" s="265">
        <f t="shared" ref="G117:BR117" si="66">SUM(G118:G121)</f>
        <v>0</v>
      </c>
      <c r="H117" s="265">
        <f t="shared" si="66"/>
        <v>0</v>
      </c>
      <c r="I117" s="265">
        <f t="shared" si="66"/>
        <v>0</v>
      </c>
      <c r="J117" s="265">
        <f t="shared" si="66"/>
        <v>0</v>
      </c>
      <c r="K117" s="265">
        <f t="shared" si="66"/>
        <v>0</v>
      </c>
      <c r="L117" s="265">
        <f t="shared" si="66"/>
        <v>0</v>
      </c>
      <c r="M117" s="265">
        <f t="shared" si="66"/>
        <v>0</v>
      </c>
      <c r="N117" s="265">
        <f t="shared" si="66"/>
        <v>0</v>
      </c>
      <c r="O117" s="265">
        <f t="shared" si="66"/>
        <v>0</v>
      </c>
      <c r="P117" s="265">
        <f t="shared" si="66"/>
        <v>0</v>
      </c>
      <c r="Q117" s="265">
        <f t="shared" si="66"/>
        <v>0</v>
      </c>
      <c r="R117" s="265">
        <f t="shared" si="66"/>
        <v>0</v>
      </c>
      <c r="S117" s="265">
        <f t="shared" si="66"/>
        <v>0</v>
      </c>
      <c r="T117" s="265">
        <f t="shared" si="66"/>
        <v>0</v>
      </c>
      <c r="U117" s="265">
        <f t="shared" si="66"/>
        <v>0</v>
      </c>
      <c r="V117" s="265">
        <f t="shared" si="66"/>
        <v>0</v>
      </c>
      <c r="W117" s="265">
        <f t="shared" si="66"/>
        <v>0</v>
      </c>
      <c r="X117" s="265">
        <f t="shared" si="66"/>
        <v>0</v>
      </c>
      <c r="Y117" s="265">
        <f t="shared" si="66"/>
        <v>0</v>
      </c>
      <c r="Z117" s="265">
        <f t="shared" si="66"/>
        <v>0</v>
      </c>
      <c r="AA117" s="265">
        <f t="shared" si="66"/>
        <v>0</v>
      </c>
      <c r="AB117" s="265">
        <f t="shared" si="66"/>
        <v>0</v>
      </c>
      <c r="AC117" s="265">
        <f t="shared" si="66"/>
        <v>0</v>
      </c>
      <c r="AD117" s="265">
        <f t="shared" si="66"/>
        <v>0</v>
      </c>
      <c r="AE117" s="265">
        <f t="shared" si="66"/>
        <v>0</v>
      </c>
      <c r="AF117" s="265">
        <f t="shared" si="66"/>
        <v>0</v>
      </c>
      <c r="AG117" s="265">
        <f t="shared" si="66"/>
        <v>0</v>
      </c>
      <c r="AH117" s="265">
        <f t="shared" si="66"/>
        <v>0</v>
      </c>
      <c r="AI117" s="265">
        <v>0</v>
      </c>
      <c r="AJ117" s="265">
        <v>0</v>
      </c>
      <c r="AK117" s="265">
        <v>0</v>
      </c>
      <c r="AL117" s="265">
        <v>0</v>
      </c>
      <c r="AM117" s="265">
        <f t="shared" si="66"/>
        <v>0</v>
      </c>
      <c r="AN117" s="265">
        <f t="shared" si="66"/>
        <v>0</v>
      </c>
      <c r="AO117" s="265">
        <f t="shared" si="66"/>
        <v>0</v>
      </c>
      <c r="AP117" s="265">
        <f t="shared" si="66"/>
        <v>0</v>
      </c>
      <c r="AQ117" s="265">
        <f t="shared" si="66"/>
        <v>0</v>
      </c>
      <c r="AR117" s="265">
        <f t="shared" si="66"/>
        <v>0</v>
      </c>
      <c r="AS117" s="265">
        <f t="shared" si="66"/>
        <v>0</v>
      </c>
      <c r="AT117" s="265">
        <f t="shared" si="66"/>
        <v>0</v>
      </c>
      <c r="AU117" s="265">
        <f t="shared" si="66"/>
        <v>0</v>
      </c>
      <c r="AV117" s="265">
        <f t="shared" si="66"/>
        <v>0</v>
      </c>
      <c r="AW117" s="265">
        <f t="shared" si="66"/>
        <v>0</v>
      </c>
      <c r="AX117" s="265">
        <f t="shared" si="66"/>
        <v>0</v>
      </c>
      <c r="AY117" s="265">
        <f t="shared" si="66"/>
        <v>0</v>
      </c>
      <c r="AZ117" s="265">
        <f t="shared" si="66"/>
        <v>0</v>
      </c>
      <c r="BA117" s="265">
        <f t="shared" si="66"/>
        <v>0</v>
      </c>
      <c r="BB117" s="265">
        <f t="shared" si="66"/>
        <v>0</v>
      </c>
      <c r="BC117" s="265">
        <f t="shared" si="66"/>
        <v>0</v>
      </c>
      <c r="BD117" s="265">
        <f t="shared" si="66"/>
        <v>0</v>
      </c>
      <c r="BE117" s="265">
        <f t="shared" si="66"/>
        <v>0</v>
      </c>
      <c r="BF117" s="265">
        <f t="shared" si="66"/>
        <v>0</v>
      </c>
      <c r="BG117" s="265">
        <f t="shared" si="66"/>
        <v>0</v>
      </c>
      <c r="BH117" s="265">
        <f t="shared" si="66"/>
        <v>0</v>
      </c>
      <c r="BI117" s="265">
        <f t="shared" si="66"/>
        <v>0</v>
      </c>
      <c r="BJ117" s="265">
        <f t="shared" si="66"/>
        <v>0</v>
      </c>
      <c r="BK117" s="265">
        <f t="shared" si="66"/>
        <v>0</v>
      </c>
      <c r="BL117" s="265">
        <f t="shared" si="66"/>
        <v>0</v>
      </c>
      <c r="BM117" s="265">
        <f t="shared" si="66"/>
        <v>0</v>
      </c>
      <c r="BN117" s="265">
        <f t="shared" si="66"/>
        <v>0</v>
      </c>
      <c r="BO117" s="265">
        <f t="shared" si="66"/>
        <v>0</v>
      </c>
      <c r="BP117" s="265">
        <f t="shared" si="66"/>
        <v>0</v>
      </c>
      <c r="BQ117" s="265">
        <f t="shared" si="66"/>
        <v>0</v>
      </c>
      <c r="BR117" s="265">
        <f t="shared" si="66"/>
        <v>0</v>
      </c>
      <c r="BS117" s="265">
        <f t="shared" ref="BS117:CD117" si="67">SUM(BS118:BS121)</f>
        <v>0</v>
      </c>
      <c r="BT117" s="265">
        <f t="shared" si="67"/>
        <v>0</v>
      </c>
      <c r="BU117" s="265">
        <f t="shared" si="67"/>
        <v>0</v>
      </c>
      <c r="BV117" s="265">
        <f t="shared" si="67"/>
        <v>0</v>
      </c>
      <c r="BW117" s="265">
        <f t="shared" si="67"/>
        <v>0</v>
      </c>
      <c r="BX117" s="265">
        <f t="shared" si="67"/>
        <v>0</v>
      </c>
      <c r="BY117" s="265">
        <f t="shared" si="67"/>
        <v>0</v>
      </c>
      <c r="BZ117" s="265">
        <f t="shared" si="67"/>
        <v>0</v>
      </c>
      <c r="CA117" s="266">
        <f t="shared" si="67"/>
        <v>50000000</v>
      </c>
      <c r="CB117" s="266">
        <f t="shared" si="67"/>
        <v>48848500</v>
      </c>
      <c r="CC117" s="266">
        <f t="shared" si="67"/>
        <v>21673633</v>
      </c>
      <c r="CD117" s="266">
        <f t="shared" si="67"/>
        <v>17431633</v>
      </c>
      <c r="CE117" s="267">
        <f t="shared" si="43"/>
        <v>0</v>
      </c>
      <c r="CF117" s="268">
        <f t="shared" si="44"/>
        <v>48848500</v>
      </c>
      <c r="CG117" s="268">
        <f t="shared" si="44"/>
        <v>21673633</v>
      </c>
      <c r="CH117" s="262">
        <f t="shared" si="44"/>
        <v>17431633</v>
      </c>
      <c r="CI117" s="366"/>
      <c r="CJ117" s="360"/>
      <c r="CK117" s="367"/>
      <c r="CL117" s="372">
        <f>+'[5]Anexo 5.2.A'!Z128</f>
        <v>0</v>
      </c>
      <c r="CM117" s="372">
        <f>+'[5]Anexo 5.2.A'!AA128</f>
        <v>0</v>
      </c>
      <c r="CN117" s="372">
        <f>+'[5]Anexo 5.2.A'!AB128</f>
        <v>0</v>
      </c>
    </row>
    <row r="118" spans="1:92" ht="33" x14ac:dyDescent="0.3">
      <c r="A118" s="327" t="s">
        <v>1010</v>
      </c>
      <c r="B118" s="271"/>
      <c r="C118" s="251">
        <f t="shared" ref="C118:F121" si="68">C$117*(B118/B$117)</f>
        <v>0</v>
      </c>
      <c r="D118" s="251">
        <f t="shared" si="68"/>
        <v>0</v>
      </c>
      <c r="E118" s="251">
        <f t="shared" si="68"/>
        <v>0</v>
      </c>
      <c r="F118" s="251">
        <f t="shared" si="68"/>
        <v>0</v>
      </c>
      <c r="G118" s="251"/>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1"/>
      <c r="AF118" s="251"/>
      <c r="AG118" s="251"/>
      <c r="AH118" s="251"/>
      <c r="AI118" s="251"/>
      <c r="AJ118" s="251"/>
      <c r="AK118" s="251"/>
      <c r="AL118" s="251"/>
      <c r="AM118" s="251"/>
      <c r="AN118" s="251"/>
      <c r="AO118" s="251"/>
      <c r="AP118" s="251"/>
      <c r="AQ118" s="251"/>
      <c r="AR118" s="251"/>
      <c r="AS118" s="251"/>
      <c r="AT118" s="251"/>
      <c r="AU118" s="251"/>
      <c r="AV118" s="251"/>
      <c r="AW118" s="251"/>
      <c r="AX118" s="251"/>
      <c r="AY118" s="251"/>
      <c r="AZ118" s="251"/>
      <c r="BA118" s="251"/>
      <c r="BB118" s="251"/>
      <c r="BC118" s="251"/>
      <c r="BD118" s="251"/>
      <c r="BE118" s="251"/>
      <c r="BF118" s="251"/>
      <c r="BG118" s="251"/>
      <c r="BH118" s="251"/>
      <c r="BI118" s="251"/>
      <c r="BJ118" s="251"/>
      <c r="BK118" s="251"/>
      <c r="BL118" s="251"/>
      <c r="BM118" s="251"/>
      <c r="BN118" s="251"/>
      <c r="BO118" s="251"/>
      <c r="BP118" s="251"/>
      <c r="BQ118" s="251"/>
      <c r="BR118" s="251"/>
      <c r="BS118" s="286"/>
      <c r="BT118" s="286"/>
      <c r="BU118" s="286"/>
      <c r="BV118" s="286"/>
      <c r="BW118" s="286"/>
      <c r="BX118" s="286"/>
      <c r="BY118" s="286"/>
      <c r="BZ118" s="286"/>
      <c r="CA118" s="255">
        <f t="shared" si="52"/>
        <v>0</v>
      </c>
      <c r="CB118" s="255">
        <f t="shared" si="52"/>
        <v>0</v>
      </c>
      <c r="CC118" s="255">
        <f t="shared" si="52"/>
        <v>0</v>
      </c>
      <c r="CD118" s="255">
        <f t="shared" si="52"/>
        <v>0</v>
      </c>
      <c r="CE118" s="256">
        <f t="shared" si="43"/>
        <v>0</v>
      </c>
      <c r="CF118" s="257">
        <f t="shared" si="44"/>
        <v>0</v>
      </c>
      <c r="CG118" s="257">
        <f t="shared" si="44"/>
        <v>0</v>
      </c>
      <c r="CH118" s="262">
        <f t="shared" si="44"/>
        <v>0</v>
      </c>
      <c r="CI118" s="366"/>
      <c r="CJ118" s="360"/>
      <c r="CK118" s="367" t="s">
        <v>1010</v>
      </c>
      <c r="CL118" s="368"/>
      <c r="CM118" s="368"/>
      <c r="CN118" s="316"/>
    </row>
    <row r="119" spans="1:92" ht="33" x14ac:dyDescent="0.3">
      <c r="A119" s="327" t="s">
        <v>1011</v>
      </c>
      <c r="B119" s="271"/>
      <c r="C119" s="251">
        <f t="shared" si="68"/>
        <v>0</v>
      </c>
      <c r="D119" s="251">
        <f t="shared" si="68"/>
        <v>0</v>
      </c>
      <c r="E119" s="251">
        <f t="shared" si="68"/>
        <v>0</v>
      </c>
      <c r="F119" s="251">
        <f t="shared" si="68"/>
        <v>0</v>
      </c>
      <c r="G119" s="251"/>
      <c r="H119" s="259"/>
      <c r="I119" s="259"/>
      <c r="J119" s="259"/>
      <c r="K119" s="259"/>
      <c r="L119" s="259"/>
      <c r="M119" s="259"/>
      <c r="N119" s="259"/>
      <c r="O119" s="259"/>
      <c r="P119" s="259"/>
      <c r="Q119" s="259"/>
      <c r="R119" s="259"/>
      <c r="S119" s="259"/>
      <c r="T119" s="259"/>
      <c r="U119" s="259"/>
      <c r="V119" s="259"/>
      <c r="W119" s="259"/>
      <c r="X119" s="259"/>
      <c r="Y119" s="259"/>
      <c r="Z119" s="259"/>
      <c r="AA119" s="259"/>
      <c r="AB119" s="259"/>
      <c r="AC119" s="259"/>
      <c r="AD119" s="259"/>
      <c r="AE119" s="259"/>
      <c r="AF119" s="259"/>
      <c r="AG119" s="259"/>
      <c r="AH119" s="259"/>
      <c r="AI119" s="259"/>
      <c r="AJ119" s="259"/>
      <c r="AK119" s="259"/>
      <c r="AL119" s="259"/>
      <c r="AM119" s="259"/>
      <c r="AN119" s="259"/>
      <c r="AO119" s="259"/>
      <c r="AP119" s="259"/>
      <c r="AQ119" s="259"/>
      <c r="AR119" s="259"/>
      <c r="AS119" s="259"/>
      <c r="AT119" s="259"/>
      <c r="AU119" s="259"/>
      <c r="AV119" s="259"/>
      <c r="AW119" s="259"/>
      <c r="AX119" s="259"/>
      <c r="AY119" s="259"/>
      <c r="AZ119" s="259"/>
      <c r="BA119" s="259"/>
      <c r="BB119" s="259"/>
      <c r="BC119" s="259"/>
      <c r="BD119" s="259"/>
      <c r="BE119" s="259"/>
      <c r="BF119" s="259"/>
      <c r="BG119" s="259"/>
      <c r="BH119" s="259"/>
      <c r="BI119" s="259"/>
      <c r="BJ119" s="259"/>
      <c r="BK119" s="259"/>
      <c r="BL119" s="259"/>
      <c r="BM119" s="259"/>
      <c r="BN119" s="259"/>
      <c r="BO119" s="259"/>
      <c r="BP119" s="259"/>
      <c r="BQ119" s="259"/>
      <c r="BR119" s="259"/>
      <c r="BS119" s="286"/>
      <c r="BT119" s="286"/>
      <c r="BU119" s="286"/>
      <c r="BV119" s="286"/>
      <c r="BW119" s="286"/>
      <c r="BX119" s="286"/>
      <c r="BY119" s="286"/>
      <c r="BZ119" s="286"/>
      <c r="CA119" s="255">
        <f t="shared" si="52"/>
        <v>0</v>
      </c>
      <c r="CB119" s="255">
        <f t="shared" si="52"/>
        <v>0</v>
      </c>
      <c r="CC119" s="255">
        <f t="shared" si="52"/>
        <v>0</v>
      </c>
      <c r="CD119" s="255">
        <f t="shared" si="52"/>
        <v>0</v>
      </c>
      <c r="CE119" s="256">
        <f t="shared" si="43"/>
        <v>0</v>
      </c>
      <c r="CF119" s="257">
        <f t="shared" si="44"/>
        <v>0</v>
      </c>
      <c r="CG119" s="257">
        <f t="shared" si="44"/>
        <v>0</v>
      </c>
      <c r="CH119" s="260">
        <f t="shared" si="44"/>
        <v>0</v>
      </c>
      <c r="CI119" s="290"/>
      <c r="CJ119" s="290"/>
      <c r="CK119" s="375" t="s">
        <v>1011</v>
      </c>
      <c r="CL119" s="368"/>
      <c r="CM119" s="368"/>
      <c r="CN119" s="290"/>
    </row>
    <row r="120" spans="1:92" ht="49.5" x14ac:dyDescent="0.3">
      <c r="A120" s="327" t="s">
        <v>1012</v>
      </c>
      <c r="B120" s="271">
        <v>25000000</v>
      </c>
      <c r="C120" s="251">
        <f>C$117*(B120/B$117)</f>
        <v>25000000</v>
      </c>
      <c r="D120" s="251">
        <f t="shared" si="68"/>
        <v>24424250</v>
      </c>
      <c r="E120" s="251">
        <f t="shared" si="68"/>
        <v>10836816.5</v>
      </c>
      <c r="F120" s="251">
        <f t="shared" si="68"/>
        <v>8715816.5</v>
      </c>
      <c r="G120" s="251"/>
      <c r="H120" s="252"/>
      <c r="I120" s="252"/>
      <c r="J120" s="252"/>
      <c r="K120" s="252"/>
      <c r="L120" s="252"/>
      <c r="M120" s="252"/>
      <c r="N120" s="252"/>
      <c r="O120" s="252"/>
      <c r="P120" s="252"/>
      <c r="Q120" s="252"/>
      <c r="R120" s="252"/>
      <c r="S120" s="252"/>
      <c r="T120" s="252"/>
      <c r="U120" s="252"/>
      <c r="V120" s="252"/>
      <c r="W120" s="252"/>
      <c r="X120" s="252"/>
      <c r="Y120" s="252"/>
      <c r="Z120" s="252"/>
      <c r="AA120" s="252"/>
      <c r="AB120" s="252"/>
      <c r="AC120" s="252"/>
      <c r="AD120" s="252"/>
      <c r="AE120" s="251"/>
      <c r="AF120" s="251"/>
      <c r="AG120" s="251"/>
      <c r="AH120" s="251"/>
      <c r="AI120" s="254"/>
      <c r="AJ120" s="254"/>
      <c r="AK120" s="254"/>
      <c r="AL120" s="254"/>
      <c r="AM120" s="251"/>
      <c r="AN120" s="251"/>
      <c r="AO120" s="251"/>
      <c r="AP120" s="251"/>
      <c r="AQ120" s="251"/>
      <c r="AR120" s="251"/>
      <c r="AS120" s="251"/>
      <c r="AT120" s="251"/>
      <c r="AU120" s="251"/>
      <c r="AV120" s="251"/>
      <c r="AW120" s="251"/>
      <c r="AX120" s="251"/>
      <c r="AY120" s="251"/>
      <c r="AZ120" s="251"/>
      <c r="BA120" s="251"/>
      <c r="BB120" s="251"/>
      <c r="BC120" s="251"/>
      <c r="BD120" s="251"/>
      <c r="BE120" s="251"/>
      <c r="BF120" s="251"/>
      <c r="BG120" s="251"/>
      <c r="BH120" s="251"/>
      <c r="BI120" s="251"/>
      <c r="BJ120" s="251"/>
      <c r="BK120" s="251"/>
      <c r="BL120" s="251"/>
      <c r="BM120" s="251"/>
      <c r="BN120" s="251"/>
      <c r="BO120" s="251"/>
      <c r="BP120" s="251"/>
      <c r="BQ120" s="251"/>
      <c r="BR120" s="251"/>
      <c r="BS120" s="286"/>
      <c r="BT120" s="286"/>
      <c r="BU120" s="286"/>
      <c r="BV120" s="286"/>
      <c r="BW120" s="286"/>
      <c r="BX120" s="286"/>
      <c r="BY120" s="286"/>
      <c r="BZ120" s="286"/>
      <c r="CA120" s="255">
        <f t="shared" si="52"/>
        <v>25000000</v>
      </c>
      <c r="CB120" s="255">
        <f t="shared" si="52"/>
        <v>24424250</v>
      </c>
      <c r="CC120" s="255">
        <f t="shared" si="52"/>
        <v>10836816.5</v>
      </c>
      <c r="CD120" s="255">
        <f t="shared" si="52"/>
        <v>8715816.5</v>
      </c>
      <c r="CE120" s="256">
        <f t="shared" si="43"/>
        <v>0</v>
      </c>
      <c r="CF120" s="257">
        <f t="shared" si="44"/>
        <v>8317750.5000000019</v>
      </c>
      <c r="CG120" s="257">
        <f t="shared" si="44"/>
        <v>-5269682.9999999981</v>
      </c>
      <c r="CH120" s="262">
        <f t="shared" si="44"/>
        <v>8715816.5</v>
      </c>
      <c r="CI120" s="316"/>
      <c r="CJ120" s="360"/>
      <c r="CK120" s="375" t="s">
        <v>1012</v>
      </c>
      <c r="CL120" s="368">
        <v>16106499.499999998</v>
      </c>
      <c r="CM120" s="368">
        <v>16106499.499999998</v>
      </c>
      <c r="CN120" s="316"/>
    </row>
    <row r="121" spans="1:92" ht="49.5" x14ac:dyDescent="0.25">
      <c r="A121" s="327" t="s">
        <v>1013</v>
      </c>
      <c r="B121" s="271">
        <v>25000000</v>
      </c>
      <c r="C121" s="251">
        <f>C$117*(B121/B$117)</f>
        <v>25000000</v>
      </c>
      <c r="D121" s="251">
        <f t="shared" si="68"/>
        <v>24424250</v>
      </c>
      <c r="E121" s="251">
        <f t="shared" si="68"/>
        <v>10836816.5</v>
      </c>
      <c r="F121" s="251">
        <f t="shared" si="68"/>
        <v>8715816.5</v>
      </c>
      <c r="G121" s="251"/>
      <c r="H121" s="252"/>
      <c r="I121" s="252"/>
      <c r="J121" s="252"/>
      <c r="K121" s="252"/>
      <c r="L121" s="252"/>
      <c r="M121" s="252"/>
      <c r="N121" s="252"/>
      <c r="O121" s="252"/>
      <c r="P121" s="252"/>
      <c r="Q121" s="252"/>
      <c r="R121" s="252"/>
      <c r="S121" s="252"/>
      <c r="T121" s="252"/>
      <c r="U121" s="252"/>
      <c r="V121" s="252"/>
      <c r="W121" s="252"/>
      <c r="X121" s="252"/>
      <c r="Y121" s="252"/>
      <c r="Z121" s="252"/>
      <c r="AA121" s="252"/>
      <c r="AB121" s="252"/>
      <c r="AC121" s="252"/>
      <c r="AD121" s="252"/>
      <c r="AE121" s="251"/>
      <c r="AF121" s="251"/>
      <c r="AG121" s="251"/>
      <c r="AH121" s="251"/>
      <c r="AI121" s="254"/>
      <c r="AJ121" s="254"/>
      <c r="AK121" s="254"/>
      <c r="AL121" s="254"/>
      <c r="AM121" s="251"/>
      <c r="AN121" s="251"/>
      <c r="AO121" s="251"/>
      <c r="AP121" s="251"/>
      <c r="AQ121" s="251"/>
      <c r="AR121" s="251"/>
      <c r="AS121" s="251"/>
      <c r="AT121" s="251"/>
      <c r="AU121" s="251"/>
      <c r="AV121" s="251"/>
      <c r="AW121" s="251"/>
      <c r="AX121" s="251"/>
      <c r="AY121" s="251"/>
      <c r="AZ121" s="251"/>
      <c r="BA121" s="251"/>
      <c r="BB121" s="251"/>
      <c r="BC121" s="251"/>
      <c r="BD121" s="251"/>
      <c r="BE121" s="251"/>
      <c r="BF121" s="251"/>
      <c r="BG121" s="251"/>
      <c r="BH121" s="251"/>
      <c r="BI121" s="251"/>
      <c r="BJ121" s="251"/>
      <c r="BK121" s="251"/>
      <c r="BL121" s="251"/>
      <c r="BM121" s="251"/>
      <c r="BN121" s="251"/>
      <c r="BO121" s="251"/>
      <c r="BP121" s="251"/>
      <c r="BQ121" s="251"/>
      <c r="BR121" s="251"/>
      <c r="BS121" s="254"/>
      <c r="BT121" s="254"/>
      <c r="BU121" s="254"/>
      <c r="BV121" s="254"/>
      <c r="BW121" s="254"/>
      <c r="BX121" s="254"/>
      <c r="BY121" s="254"/>
      <c r="BZ121" s="254"/>
      <c r="CA121" s="255">
        <f t="shared" si="52"/>
        <v>25000000</v>
      </c>
      <c r="CB121" s="255">
        <f t="shared" si="52"/>
        <v>24424250</v>
      </c>
      <c r="CC121" s="255">
        <f t="shared" si="52"/>
        <v>10836816.5</v>
      </c>
      <c r="CD121" s="255">
        <f t="shared" si="52"/>
        <v>8715816.5</v>
      </c>
      <c r="CE121" s="256">
        <f t="shared" si="43"/>
        <v>0</v>
      </c>
      <c r="CF121" s="257">
        <f t="shared" si="44"/>
        <v>8317750.5000000019</v>
      </c>
      <c r="CG121" s="257">
        <f t="shared" si="44"/>
        <v>-5269682.9999999981</v>
      </c>
      <c r="CH121" s="262">
        <f t="shared" si="44"/>
        <v>8715816.5</v>
      </c>
      <c r="CI121" s="316"/>
      <c r="CJ121" s="360"/>
      <c r="CK121" s="367" t="s">
        <v>1013</v>
      </c>
      <c r="CL121" s="368">
        <v>16106499.499999998</v>
      </c>
      <c r="CM121" s="368">
        <v>16106499.499999998</v>
      </c>
      <c r="CN121" s="316"/>
    </row>
    <row r="122" spans="1:92" ht="33" x14ac:dyDescent="0.25">
      <c r="A122" s="278" t="s">
        <v>800</v>
      </c>
      <c r="B122" s="265">
        <v>30000000</v>
      </c>
      <c r="C122" s="265">
        <v>30000000</v>
      </c>
      <c r="D122" s="265">
        <v>29311700</v>
      </c>
      <c r="E122" s="265">
        <v>5402100</v>
      </c>
      <c r="F122" s="265">
        <v>3752100</v>
      </c>
      <c r="G122" s="265">
        <f t="shared" ref="G122:BR122" si="69">SUM(G123:G126)</f>
        <v>0</v>
      </c>
      <c r="H122" s="265">
        <f t="shared" si="69"/>
        <v>0</v>
      </c>
      <c r="I122" s="265">
        <f t="shared" si="69"/>
        <v>0</v>
      </c>
      <c r="J122" s="265">
        <f t="shared" si="69"/>
        <v>0</v>
      </c>
      <c r="K122" s="265">
        <f t="shared" si="69"/>
        <v>0</v>
      </c>
      <c r="L122" s="265">
        <f t="shared" si="69"/>
        <v>0</v>
      </c>
      <c r="M122" s="265">
        <f t="shared" si="69"/>
        <v>0</v>
      </c>
      <c r="N122" s="265">
        <f t="shared" si="69"/>
        <v>0</v>
      </c>
      <c r="O122" s="265">
        <f t="shared" si="69"/>
        <v>0</v>
      </c>
      <c r="P122" s="265">
        <f t="shared" si="69"/>
        <v>0</v>
      </c>
      <c r="Q122" s="265">
        <f t="shared" si="69"/>
        <v>0</v>
      </c>
      <c r="R122" s="265">
        <f t="shared" si="69"/>
        <v>0</v>
      </c>
      <c r="S122" s="265">
        <f t="shared" si="69"/>
        <v>0</v>
      </c>
      <c r="T122" s="265">
        <f t="shared" si="69"/>
        <v>0</v>
      </c>
      <c r="U122" s="265">
        <f t="shared" si="69"/>
        <v>0</v>
      </c>
      <c r="V122" s="265">
        <f t="shared" si="69"/>
        <v>0</v>
      </c>
      <c r="W122" s="265">
        <f t="shared" si="69"/>
        <v>0</v>
      </c>
      <c r="X122" s="265">
        <f t="shared" si="69"/>
        <v>0</v>
      </c>
      <c r="Y122" s="265">
        <f t="shared" si="69"/>
        <v>0</v>
      </c>
      <c r="Z122" s="265">
        <f t="shared" si="69"/>
        <v>0</v>
      </c>
      <c r="AA122" s="265">
        <f t="shared" si="69"/>
        <v>0</v>
      </c>
      <c r="AB122" s="265">
        <f t="shared" si="69"/>
        <v>0</v>
      </c>
      <c r="AC122" s="265">
        <f t="shared" si="69"/>
        <v>0</v>
      </c>
      <c r="AD122" s="265">
        <f t="shared" si="69"/>
        <v>0</v>
      </c>
      <c r="AE122" s="265">
        <f t="shared" si="69"/>
        <v>0</v>
      </c>
      <c r="AF122" s="265">
        <f t="shared" si="69"/>
        <v>0</v>
      </c>
      <c r="AG122" s="265">
        <f t="shared" si="69"/>
        <v>0</v>
      </c>
      <c r="AH122" s="265">
        <f t="shared" si="69"/>
        <v>0</v>
      </c>
      <c r="AI122" s="265">
        <v>0</v>
      </c>
      <c r="AJ122" s="265">
        <v>0</v>
      </c>
      <c r="AK122" s="265">
        <v>0</v>
      </c>
      <c r="AL122" s="265">
        <v>0</v>
      </c>
      <c r="AM122" s="265">
        <f t="shared" si="69"/>
        <v>0</v>
      </c>
      <c r="AN122" s="265">
        <f t="shared" si="69"/>
        <v>0</v>
      </c>
      <c r="AO122" s="265">
        <f t="shared" si="69"/>
        <v>0</v>
      </c>
      <c r="AP122" s="265">
        <f t="shared" si="69"/>
        <v>0</v>
      </c>
      <c r="AQ122" s="265">
        <f t="shared" si="69"/>
        <v>0</v>
      </c>
      <c r="AR122" s="265">
        <f t="shared" si="69"/>
        <v>0</v>
      </c>
      <c r="AS122" s="265">
        <f t="shared" si="69"/>
        <v>0</v>
      </c>
      <c r="AT122" s="265">
        <f t="shared" si="69"/>
        <v>0</v>
      </c>
      <c r="AU122" s="265">
        <f t="shared" si="69"/>
        <v>0</v>
      </c>
      <c r="AV122" s="265">
        <f t="shared" si="69"/>
        <v>0</v>
      </c>
      <c r="AW122" s="265">
        <f t="shared" si="69"/>
        <v>0</v>
      </c>
      <c r="AX122" s="265">
        <f t="shared" si="69"/>
        <v>0</v>
      </c>
      <c r="AY122" s="265">
        <f t="shared" si="69"/>
        <v>0</v>
      </c>
      <c r="AZ122" s="265">
        <f t="shared" si="69"/>
        <v>0</v>
      </c>
      <c r="BA122" s="265">
        <f t="shared" si="69"/>
        <v>0</v>
      </c>
      <c r="BB122" s="265">
        <f t="shared" si="69"/>
        <v>0</v>
      </c>
      <c r="BC122" s="265">
        <f t="shared" si="69"/>
        <v>0</v>
      </c>
      <c r="BD122" s="265">
        <f t="shared" si="69"/>
        <v>0</v>
      </c>
      <c r="BE122" s="265">
        <f t="shared" si="69"/>
        <v>0</v>
      </c>
      <c r="BF122" s="265">
        <f t="shared" si="69"/>
        <v>0</v>
      </c>
      <c r="BG122" s="265">
        <f t="shared" si="69"/>
        <v>0</v>
      </c>
      <c r="BH122" s="265">
        <f t="shared" si="69"/>
        <v>0</v>
      </c>
      <c r="BI122" s="265">
        <f t="shared" si="69"/>
        <v>0</v>
      </c>
      <c r="BJ122" s="265">
        <f t="shared" si="69"/>
        <v>0</v>
      </c>
      <c r="BK122" s="265">
        <f t="shared" si="69"/>
        <v>0</v>
      </c>
      <c r="BL122" s="265">
        <f t="shared" si="69"/>
        <v>0</v>
      </c>
      <c r="BM122" s="265">
        <f t="shared" si="69"/>
        <v>0</v>
      </c>
      <c r="BN122" s="265">
        <f t="shared" si="69"/>
        <v>0</v>
      </c>
      <c r="BO122" s="265">
        <f t="shared" si="69"/>
        <v>0</v>
      </c>
      <c r="BP122" s="265">
        <f t="shared" si="69"/>
        <v>0</v>
      </c>
      <c r="BQ122" s="265">
        <f t="shared" si="69"/>
        <v>0</v>
      </c>
      <c r="BR122" s="265">
        <f t="shared" si="69"/>
        <v>0</v>
      </c>
      <c r="BS122" s="265">
        <f t="shared" ref="BS122:CD122" si="70">SUM(BS123:BS126)</f>
        <v>0</v>
      </c>
      <c r="BT122" s="265">
        <f t="shared" si="70"/>
        <v>0</v>
      </c>
      <c r="BU122" s="265">
        <f t="shared" si="70"/>
        <v>0</v>
      </c>
      <c r="BV122" s="265">
        <f t="shared" si="70"/>
        <v>0</v>
      </c>
      <c r="BW122" s="265">
        <f t="shared" si="70"/>
        <v>0</v>
      </c>
      <c r="BX122" s="265">
        <f t="shared" si="70"/>
        <v>0</v>
      </c>
      <c r="BY122" s="265">
        <f t="shared" si="70"/>
        <v>0</v>
      </c>
      <c r="BZ122" s="265">
        <f t="shared" si="70"/>
        <v>0</v>
      </c>
      <c r="CA122" s="265">
        <f t="shared" si="70"/>
        <v>30000000</v>
      </c>
      <c r="CB122" s="265">
        <f t="shared" si="70"/>
        <v>29311699.999999996</v>
      </c>
      <c r="CC122" s="265">
        <f t="shared" si="70"/>
        <v>5402100</v>
      </c>
      <c r="CD122" s="265">
        <f t="shared" si="70"/>
        <v>3752100</v>
      </c>
      <c r="CE122" s="267">
        <f t="shared" si="43"/>
        <v>0</v>
      </c>
      <c r="CF122" s="268">
        <f t="shared" si="44"/>
        <v>29311699.999999996</v>
      </c>
      <c r="CG122" s="268">
        <f t="shared" si="44"/>
        <v>5402100</v>
      </c>
      <c r="CH122" s="262">
        <f t="shared" si="44"/>
        <v>3752100</v>
      </c>
      <c r="CI122" s="316"/>
      <c r="CJ122" s="360"/>
      <c r="CK122" s="367"/>
      <c r="CL122" s="372">
        <f>+'[5]Anexo 5.2.A'!Z132</f>
        <v>0</v>
      </c>
      <c r="CM122" s="372">
        <f>+'[5]Anexo 5.2.A'!AA132</f>
        <v>0</v>
      </c>
      <c r="CN122" s="372">
        <f>+'[5]Anexo 5.2.A'!AB132</f>
        <v>0</v>
      </c>
    </row>
    <row r="123" spans="1:92" ht="66" x14ac:dyDescent="0.25">
      <c r="A123" s="328" t="s">
        <v>1014</v>
      </c>
      <c r="B123" s="271">
        <v>20000000</v>
      </c>
      <c r="C123" s="251">
        <f>C$122*(B123/B$122)</f>
        <v>20000000</v>
      </c>
      <c r="D123" s="251">
        <f t="shared" ref="D123:F123" si="71">D$122*(C123/C$122)</f>
        <v>19541133.333333332</v>
      </c>
      <c r="E123" s="251">
        <f t="shared" si="71"/>
        <v>3601400</v>
      </c>
      <c r="F123" s="251">
        <f t="shared" si="71"/>
        <v>2501400</v>
      </c>
      <c r="G123" s="252"/>
      <c r="H123" s="252"/>
      <c r="I123" s="252"/>
      <c r="J123" s="252"/>
      <c r="K123" s="252"/>
      <c r="L123" s="252"/>
      <c r="M123" s="252"/>
      <c r="N123" s="252"/>
      <c r="O123" s="252"/>
      <c r="P123" s="252"/>
      <c r="Q123" s="252"/>
      <c r="R123" s="252"/>
      <c r="S123" s="252"/>
      <c r="T123" s="252"/>
      <c r="U123" s="252"/>
      <c r="V123" s="252"/>
      <c r="W123" s="252"/>
      <c r="X123" s="252"/>
      <c r="Y123" s="252"/>
      <c r="Z123" s="252"/>
      <c r="AA123" s="252"/>
      <c r="AB123" s="252"/>
      <c r="AC123" s="252"/>
      <c r="AD123" s="252"/>
      <c r="AE123" s="251"/>
      <c r="AF123" s="251"/>
      <c r="AG123" s="251"/>
      <c r="AH123" s="251"/>
      <c r="AI123" s="254"/>
      <c r="AJ123" s="254"/>
      <c r="AK123" s="254"/>
      <c r="AL123" s="254"/>
      <c r="AM123" s="251"/>
      <c r="AN123" s="251"/>
      <c r="AO123" s="251"/>
      <c r="AP123" s="251"/>
      <c r="AQ123" s="251"/>
      <c r="AR123" s="251"/>
      <c r="AS123" s="251"/>
      <c r="AT123" s="251"/>
      <c r="AU123" s="251"/>
      <c r="AV123" s="251"/>
      <c r="AW123" s="251"/>
      <c r="AX123" s="251"/>
      <c r="AY123" s="251"/>
      <c r="AZ123" s="251"/>
      <c r="BA123" s="251"/>
      <c r="BB123" s="251"/>
      <c r="BC123" s="251"/>
      <c r="BD123" s="251"/>
      <c r="BE123" s="251"/>
      <c r="BF123" s="251"/>
      <c r="BG123" s="251"/>
      <c r="BH123" s="251"/>
      <c r="BI123" s="251"/>
      <c r="BJ123" s="251"/>
      <c r="BK123" s="251"/>
      <c r="BL123" s="251"/>
      <c r="BM123" s="251"/>
      <c r="BN123" s="251"/>
      <c r="BO123" s="251"/>
      <c r="BP123" s="251"/>
      <c r="BQ123" s="251"/>
      <c r="BR123" s="251"/>
      <c r="BS123" s="254"/>
      <c r="BT123" s="254"/>
      <c r="BU123" s="254"/>
      <c r="BV123" s="254"/>
      <c r="BW123" s="254"/>
      <c r="BX123" s="254"/>
      <c r="BY123" s="254"/>
      <c r="BZ123" s="254"/>
      <c r="CA123" s="255">
        <f t="shared" si="52"/>
        <v>20000000</v>
      </c>
      <c r="CB123" s="255">
        <f t="shared" si="52"/>
        <v>19541133.333333332</v>
      </c>
      <c r="CC123" s="255">
        <f t="shared" si="52"/>
        <v>3601400</v>
      </c>
      <c r="CD123" s="255">
        <f t="shared" si="52"/>
        <v>2501400</v>
      </c>
      <c r="CE123" s="256">
        <f t="shared" si="43"/>
        <v>0</v>
      </c>
      <c r="CF123" s="257">
        <f t="shared" si="44"/>
        <v>4475920.5333333313</v>
      </c>
      <c r="CG123" s="257">
        <f t="shared" si="44"/>
        <v>-11463812.800000001</v>
      </c>
      <c r="CH123" s="262">
        <f t="shared" si="44"/>
        <v>2501400</v>
      </c>
      <c r="CI123" s="316"/>
      <c r="CJ123" s="360"/>
      <c r="CK123" s="367" t="s">
        <v>1014</v>
      </c>
      <c r="CL123" s="368">
        <v>15065212.800000001</v>
      </c>
      <c r="CM123" s="368">
        <v>15065212.800000001</v>
      </c>
      <c r="CN123" s="316"/>
    </row>
    <row r="124" spans="1:92" ht="33" x14ac:dyDescent="0.25">
      <c r="A124" s="328" t="s">
        <v>1015</v>
      </c>
      <c r="B124" s="281">
        <v>5000000</v>
      </c>
      <c r="C124" s="251">
        <f t="shared" ref="C124:F126" si="72">C$122*(B124/B$122)</f>
        <v>5000000</v>
      </c>
      <c r="D124" s="251">
        <f t="shared" si="72"/>
        <v>4885283.333333333</v>
      </c>
      <c r="E124" s="251">
        <f t="shared" si="72"/>
        <v>900350</v>
      </c>
      <c r="F124" s="251">
        <f t="shared" si="72"/>
        <v>625350</v>
      </c>
      <c r="G124" s="252"/>
      <c r="H124" s="252"/>
      <c r="I124" s="25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1"/>
      <c r="AF124" s="251"/>
      <c r="AG124" s="251"/>
      <c r="AH124" s="251"/>
      <c r="AI124" s="254"/>
      <c r="AJ124" s="254"/>
      <c r="AK124" s="254"/>
      <c r="AL124" s="254"/>
      <c r="AM124" s="251"/>
      <c r="AN124" s="251"/>
      <c r="AO124" s="251"/>
      <c r="AP124" s="251"/>
      <c r="AQ124" s="251"/>
      <c r="AR124" s="251"/>
      <c r="AS124" s="251"/>
      <c r="AT124" s="251"/>
      <c r="AU124" s="251"/>
      <c r="AV124" s="251"/>
      <c r="AW124" s="251"/>
      <c r="AX124" s="251"/>
      <c r="AY124" s="251"/>
      <c r="AZ124" s="251"/>
      <c r="BA124" s="251"/>
      <c r="BB124" s="251"/>
      <c r="BC124" s="251"/>
      <c r="BD124" s="251"/>
      <c r="BE124" s="251"/>
      <c r="BF124" s="251"/>
      <c r="BG124" s="251"/>
      <c r="BH124" s="251"/>
      <c r="BI124" s="251"/>
      <c r="BJ124" s="251"/>
      <c r="BK124" s="251"/>
      <c r="BL124" s="251"/>
      <c r="BM124" s="251"/>
      <c r="BN124" s="251"/>
      <c r="BO124" s="251"/>
      <c r="BP124" s="251"/>
      <c r="BQ124" s="251"/>
      <c r="BR124" s="251"/>
      <c r="BS124" s="254"/>
      <c r="BT124" s="254"/>
      <c r="BU124" s="254"/>
      <c r="BV124" s="254"/>
      <c r="BW124" s="254"/>
      <c r="BX124" s="254"/>
      <c r="BY124" s="254"/>
      <c r="BZ124" s="254"/>
      <c r="CA124" s="255">
        <f t="shared" si="52"/>
        <v>5000000</v>
      </c>
      <c r="CB124" s="255">
        <f t="shared" si="52"/>
        <v>4885283.333333333</v>
      </c>
      <c r="CC124" s="255">
        <f t="shared" si="52"/>
        <v>900350</v>
      </c>
      <c r="CD124" s="255">
        <f t="shared" si="52"/>
        <v>625350</v>
      </c>
      <c r="CE124" s="256">
        <f t="shared" si="43"/>
        <v>0</v>
      </c>
      <c r="CF124" s="257">
        <f t="shared" si="44"/>
        <v>1118980.1333333328</v>
      </c>
      <c r="CG124" s="257">
        <f t="shared" si="44"/>
        <v>-2865953.2</v>
      </c>
      <c r="CH124" s="262">
        <f t="shared" si="44"/>
        <v>625350</v>
      </c>
      <c r="CI124" s="316"/>
      <c r="CJ124" s="360"/>
      <c r="CK124" s="367" t="s">
        <v>1015</v>
      </c>
      <c r="CL124" s="368">
        <v>3766303.2</v>
      </c>
      <c r="CM124" s="368">
        <v>3766303.2</v>
      </c>
      <c r="CN124" s="316"/>
    </row>
    <row r="125" spans="1:92" ht="33" x14ac:dyDescent="0.3">
      <c r="A125" s="328" t="s">
        <v>1016</v>
      </c>
      <c r="B125" s="281"/>
      <c r="C125" s="251">
        <f t="shared" si="72"/>
        <v>0</v>
      </c>
      <c r="D125" s="251">
        <f t="shared" si="72"/>
        <v>0</v>
      </c>
      <c r="E125" s="251">
        <f t="shared" si="72"/>
        <v>0</v>
      </c>
      <c r="F125" s="251">
        <f t="shared" si="72"/>
        <v>0</v>
      </c>
      <c r="G125" s="252"/>
      <c r="H125" s="252"/>
      <c r="I125" s="252"/>
      <c r="J125" s="252"/>
      <c r="K125" s="252"/>
      <c r="L125" s="252"/>
      <c r="M125" s="252"/>
      <c r="N125" s="252"/>
      <c r="O125" s="252"/>
      <c r="P125" s="252"/>
      <c r="Q125" s="252"/>
      <c r="R125" s="252"/>
      <c r="S125" s="252"/>
      <c r="T125" s="252"/>
      <c r="U125" s="252"/>
      <c r="V125" s="252"/>
      <c r="W125" s="252"/>
      <c r="X125" s="252"/>
      <c r="Y125" s="252"/>
      <c r="Z125" s="252"/>
      <c r="AA125" s="252"/>
      <c r="AB125" s="252"/>
      <c r="AC125" s="252"/>
      <c r="AD125" s="252"/>
      <c r="AE125" s="251"/>
      <c r="AF125" s="251"/>
      <c r="AG125" s="251"/>
      <c r="AH125" s="251"/>
      <c r="AI125" s="254"/>
      <c r="AJ125" s="254"/>
      <c r="AK125" s="254"/>
      <c r="AL125" s="254"/>
      <c r="AM125" s="251"/>
      <c r="AN125" s="251"/>
      <c r="AO125" s="251"/>
      <c r="AP125" s="251"/>
      <c r="AQ125" s="251"/>
      <c r="AR125" s="251"/>
      <c r="AS125" s="251"/>
      <c r="AT125" s="251"/>
      <c r="AU125" s="251"/>
      <c r="AV125" s="251"/>
      <c r="AW125" s="251"/>
      <c r="AX125" s="251"/>
      <c r="AY125" s="251"/>
      <c r="AZ125" s="251"/>
      <c r="BA125" s="251"/>
      <c r="BB125" s="251"/>
      <c r="BC125" s="251"/>
      <c r="BD125" s="251"/>
      <c r="BE125" s="251"/>
      <c r="BF125" s="251"/>
      <c r="BG125" s="251"/>
      <c r="BH125" s="251"/>
      <c r="BI125" s="251"/>
      <c r="BJ125" s="251"/>
      <c r="BK125" s="251"/>
      <c r="BL125" s="251"/>
      <c r="BM125" s="251"/>
      <c r="BN125" s="251"/>
      <c r="BO125" s="251"/>
      <c r="BP125" s="251"/>
      <c r="BQ125" s="251"/>
      <c r="BR125" s="251"/>
      <c r="BS125" s="286"/>
      <c r="BT125" s="286"/>
      <c r="BU125" s="286"/>
      <c r="BV125" s="286"/>
      <c r="BW125" s="286"/>
      <c r="BX125" s="286"/>
      <c r="BY125" s="286"/>
      <c r="BZ125" s="286"/>
      <c r="CA125" s="255">
        <f t="shared" si="52"/>
        <v>0</v>
      </c>
      <c r="CB125" s="255">
        <f t="shared" si="52"/>
        <v>0</v>
      </c>
      <c r="CC125" s="255">
        <f t="shared" si="52"/>
        <v>0</v>
      </c>
      <c r="CD125" s="255">
        <f t="shared" si="52"/>
        <v>0</v>
      </c>
      <c r="CE125" s="256">
        <f t="shared" si="43"/>
        <v>0</v>
      </c>
      <c r="CF125" s="257">
        <f t="shared" si="44"/>
        <v>-15065212.800000001</v>
      </c>
      <c r="CG125" s="257">
        <f t="shared" si="44"/>
        <v>-15065212.800000001</v>
      </c>
      <c r="CH125" s="256">
        <v>0</v>
      </c>
      <c r="CI125" s="316"/>
      <c r="CJ125" s="360"/>
      <c r="CK125" s="367" t="s">
        <v>1016</v>
      </c>
      <c r="CL125" s="368">
        <v>15065212.800000001</v>
      </c>
      <c r="CM125" s="368">
        <v>15065212.800000001</v>
      </c>
      <c r="CN125" s="316"/>
    </row>
    <row r="126" spans="1:92" ht="33" x14ac:dyDescent="0.25">
      <c r="A126" s="328" t="s">
        <v>1017</v>
      </c>
      <c r="B126" s="271">
        <v>5000000</v>
      </c>
      <c r="C126" s="251">
        <f t="shared" si="72"/>
        <v>5000000</v>
      </c>
      <c r="D126" s="251">
        <f t="shared" si="72"/>
        <v>4885283.333333333</v>
      </c>
      <c r="E126" s="251">
        <f t="shared" si="72"/>
        <v>900350</v>
      </c>
      <c r="F126" s="251">
        <f t="shared" si="72"/>
        <v>625350</v>
      </c>
      <c r="G126" s="252"/>
      <c r="H126" s="252"/>
      <c r="I126" s="252"/>
      <c r="J126" s="252"/>
      <c r="K126" s="252"/>
      <c r="L126" s="252"/>
      <c r="M126" s="252"/>
      <c r="N126" s="252"/>
      <c r="O126" s="252"/>
      <c r="P126" s="252"/>
      <c r="Q126" s="252"/>
      <c r="R126" s="252"/>
      <c r="S126" s="252"/>
      <c r="T126" s="252"/>
      <c r="U126" s="252"/>
      <c r="V126" s="252"/>
      <c r="W126" s="252"/>
      <c r="X126" s="252"/>
      <c r="Y126" s="252"/>
      <c r="Z126" s="252"/>
      <c r="AA126" s="252"/>
      <c r="AB126" s="252"/>
      <c r="AC126" s="252"/>
      <c r="AD126" s="252"/>
      <c r="AE126" s="251"/>
      <c r="AF126" s="251"/>
      <c r="AG126" s="251"/>
      <c r="AH126" s="251"/>
      <c r="AI126" s="254"/>
      <c r="AJ126" s="254"/>
      <c r="AK126" s="254"/>
      <c r="AL126" s="254"/>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c r="BK126" s="251"/>
      <c r="BL126" s="251"/>
      <c r="BM126" s="251"/>
      <c r="BN126" s="251"/>
      <c r="BO126" s="251"/>
      <c r="BP126" s="251"/>
      <c r="BQ126" s="251"/>
      <c r="BR126" s="251"/>
      <c r="BS126" s="254"/>
      <c r="BT126" s="254"/>
      <c r="BU126" s="254"/>
      <c r="BV126" s="254"/>
      <c r="BW126" s="254"/>
      <c r="BX126" s="254"/>
      <c r="BY126" s="254"/>
      <c r="BZ126" s="254"/>
      <c r="CA126" s="255">
        <f t="shared" si="52"/>
        <v>5000000</v>
      </c>
      <c r="CB126" s="255">
        <f t="shared" si="52"/>
        <v>4885283.333333333</v>
      </c>
      <c r="CC126" s="255">
        <f t="shared" si="52"/>
        <v>900350</v>
      </c>
      <c r="CD126" s="255">
        <f t="shared" si="52"/>
        <v>625350</v>
      </c>
      <c r="CE126" s="256">
        <f t="shared" si="43"/>
        <v>0</v>
      </c>
      <c r="CF126" s="257">
        <f t="shared" si="44"/>
        <v>1118980.1333333328</v>
      </c>
      <c r="CG126" s="257">
        <f t="shared" si="44"/>
        <v>-2865953.2</v>
      </c>
      <c r="CH126" s="262">
        <f t="shared" si="44"/>
        <v>625350</v>
      </c>
      <c r="CI126" s="316"/>
      <c r="CJ126" s="360"/>
      <c r="CK126" s="375" t="s">
        <v>1017</v>
      </c>
      <c r="CL126" s="368">
        <v>3766303.2</v>
      </c>
      <c r="CM126" s="368">
        <v>3766303.2</v>
      </c>
      <c r="CN126" s="316"/>
    </row>
    <row r="127" spans="1:92" ht="49.5" x14ac:dyDescent="0.25">
      <c r="A127" s="264" t="s">
        <v>801</v>
      </c>
      <c r="B127" s="265">
        <v>30000000</v>
      </c>
      <c r="C127" s="265">
        <v>30000000</v>
      </c>
      <c r="D127" s="265">
        <v>2056666</v>
      </c>
      <c r="E127" s="265">
        <v>0</v>
      </c>
      <c r="F127" s="265">
        <v>0</v>
      </c>
      <c r="G127" s="265">
        <f t="shared" ref="G127:BR127" si="73">SUM(G128:G129)</f>
        <v>0</v>
      </c>
      <c r="H127" s="265">
        <f t="shared" si="73"/>
        <v>0</v>
      </c>
      <c r="I127" s="265">
        <f t="shared" si="73"/>
        <v>0</v>
      </c>
      <c r="J127" s="265">
        <f t="shared" si="73"/>
        <v>0</v>
      </c>
      <c r="K127" s="265">
        <f t="shared" si="73"/>
        <v>0</v>
      </c>
      <c r="L127" s="265">
        <f t="shared" si="73"/>
        <v>0</v>
      </c>
      <c r="M127" s="265">
        <f t="shared" si="73"/>
        <v>0</v>
      </c>
      <c r="N127" s="265">
        <f t="shared" si="73"/>
        <v>0</v>
      </c>
      <c r="O127" s="265">
        <f t="shared" si="73"/>
        <v>0</v>
      </c>
      <c r="P127" s="265">
        <f t="shared" si="73"/>
        <v>0</v>
      </c>
      <c r="Q127" s="265">
        <f t="shared" si="73"/>
        <v>0</v>
      </c>
      <c r="R127" s="265">
        <f t="shared" si="73"/>
        <v>0</v>
      </c>
      <c r="S127" s="265">
        <f t="shared" si="73"/>
        <v>0</v>
      </c>
      <c r="T127" s="265">
        <f t="shared" si="73"/>
        <v>0</v>
      </c>
      <c r="U127" s="265">
        <f t="shared" si="73"/>
        <v>0</v>
      </c>
      <c r="V127" s="265">
        <f t="shared" si="73"/>
        <v>0</v>
      </c>
      <c r="W127" s="265">
        <f t="shared" si="73"/>
        <v>0</v>
      </c>
      <c r="X127" s="265">
        <f t="shared" si="73"/>
        <v>0</v>
      </c>
      <c r="Y127" s="265">
        <f t="shared" si="73"/>
        <v>0</v>
      </c>
      <c r="Z127" s="265">
        <f t="shared" si="73"/>
        <v>0</v>
      </c>
      <c r="AA127" s="265">
        <f t="shared" si="73"/>
        <v>0</v>
      </c>
      <c r="AB127" s="265">
        <f t="shared" si="73"/>
        <v>0</v>
      </c>
      <c r="AC127" s="265">
        <f t="shared" si="73"/>
        <v>0</v>
      </c>
      <c r="AD127" s="265">
        <f t="shared" si="73"/>
        <v>0</v>
      </c>
      <c r="AE127" s="265">
        <f t="shared" si="73"/>
        <v>0</v>
      </c>
      <c r="AF127" s="265">
        <f t="shared" si="73"/>
        <v>0</v>
      </c>
      <c r="AG127" s="265">
        <f t="shared" si="73"/>
        <v>0</v>
      </c>
      <c r="AH127" s="265">
        <f t="shared" si="73"/>
        <v>0</v>
      </c>
      <c r="AI127" s="265">
        <v>0</v>
      </c>
      <c r="AJ127" s="265">
        <f t="shared" si="73"/>
        <v>0</v>
      </c>
      <c r="AK127" s="265">
        <f t="shared" si="73"/>
        <v>0</v>
      </c>
      <c r="AL127" s="265">
        <f t="shared" si="73"/>
        <v>0</v>
      </c>
      <c r="AM127" s="265">
        <f t="shared" si="73"/>
        <v>0</v>
      </c>
      <c r="AN127" s="265">
        <f t="shared" si="73"/>
        <v>0</v>
      </c>
      <c r="AO127" s="265">
        <f t="shared" si="73"/>
        <v>0</v>
      </c>
      <c r="AP127" s="265">
        <f t="shared" si="73"/>
        <v>0</v>
      </c>
      <c r="AQ127" s="265">
        <f t="shared" si="73"/>
        <v>0</v>
      </c>
      <c r="AR127" s="265">
        <f t="shared" si="73"/>
        <v>0</v>
      </c>
      <c r="AS127" s="265">
        <f t="shared" si="73"/>
        <v>0</v>
      </c>
      <c r="AT127" s="265">
        <f t="shared" si="73"/>
        <v>0</v>
      </c>
      <c r="AU127" s="265">
        <f t="shared" si="73"/>
        <v>0</v>
      </c>
      <c r="AV127" s="265">
        <f t="shared" si="73"/>
        <v>0</v>
      </c>
      <c r="AW127" s="265">
        <f t="shared" si="73"/>
        <v>0</v>
      </c>
      <c r="AX127" s="265">
        <f t="shared" si="73"/>
        <v>0</v>
      </c>
      <c r="AY127" s="265">
        <f t="shared" si="73"/>
        <v>0</v>
      </c>
      <c r="AZ127" s="265">
        <f t="shared" si="73"/>
        <v>0</v>
      </c>
      <c r="BA127" s="265">
        <f t="shared" si="73"/>
        <v>0</v>
      </c>
      <c r="BB127" s="265">
        <f t="shared" si="73"/>
        <v>0</v>
      </c>
      <c r="BC127" s="265">
        <f t="shared" si="73"/>
        <v>0</v>
      </c>
      <c r="BD127" s="265">
        <f t="shared" si="73"/>
        <v>0</v>
      </c>
      <c r="BE127" s="265">
        <f t="shared" si="73"/>
        <v>0</v>
      </c>
      <c r="BF127" s="265">
        <f t="shared" si="73"/>
        <v>0</v>
      </c>
      <c r="BG127" s="265">
        <f t="shared" si="73"/>
        <v>0</v>
      </c>
      <c r="BH127" s="265">
        <f t="shared" si="73"/>
        <v>0</v>
      </c>
      <c r="BI127" s="265">
        <f t="shared" si="73"/>
        <v>0</v>
      </c>
      <c r="BJ127" s="265">
        <f t="shared" si="73"/>
        <v>0</v>
      </c>
      <c r="BK127" s="265">
        <f t="shared" si="73"/>
        <v>0</v>
      </c>
      <c r="BL127" s="265">
        <f t="shared" si="73"/>
        <v>0</v>
      </c>
      <c r="BM127" s="265">
        <f t="shared" si="73"/>
        <v>0</v>
      </c>
      <c r="BN127" s="265">
        <f t="shared" si="73"/>
        <v>0</v>
      </c>
      <c r="BO127" s="265">
        <f t="shared" si="73"/>
        <v>0</v>
      </c>
      <c r="BP127" s="265">
        <f t="shared" si="73"/>
        <v>0</v>
      </c>
      <c r="BQ127" s="265">
        <f t="shared" si="73"/>
        <v>0</v>
      </c>
      <c r="BR127" s="265">
        <f t="shared" si="73"/>
        <v>0</v>
      </c>
      <c r="BS127" s="265">
        <f t="shared" ref="BS127:CC127" si="74">SUM(BS128:BS129)</f>
        <v>0</v>
      </c>
      <c r="BT127" s="265">
        <f t="shared" si="74"/>
        <v>0</v>
      </c>
      <c r="BU127" s="265">
        <f t="shared" si="74"/>
        <v>0</v>
      </c>
      <c r="BV127" s="265">
        <f t="shared" si="74"/>
        <v>0</v>
      </c>
      <c r="BW127" s="265">
        <f t="shared" si="74"/>
        <v>0</v>
      </c>
      <c r="BX127" s="265">
        <f t="shared" si="74"/>
        <v>0</v>
      </c>
      <c r="BY127" s="265">
        <f t="shared" si="74"/>
        <v>0</v>
      </c>
      <c r="BZ127" s="265">
        <f t="shared" si="74"/>
        <v>0</v>
      </c>
      <c r="CA127" s="265">
        <f t="shared" si="74"/>
        <v>30000000</v>
      </c>
      <c r="CB127" s="265">
        <f t="shared" si="74"/>
        <v>2056666</v>
      </c>
      <c r="CC127" s="265">
        <f t="shared" si="74"/>
        <v>0</v>
      </c>
      <c r="CD127" s="265">
        <v>0</v>
      </c>
      <c r="CE127" s="329">
        <f t="shared" si="43"/>
        <v>0</v>
      </c>
      <c r="CF127" s="330">
        <f t="shared" si="44"/>
        <v>2056666</v>
      </c>
      <c r="CG127" s="330">
        <f t="shared" si="44"/>
        <v>0</v>
      </c>
      <c r="CH127" s="329">
        <v>0</v>
      </c>
      <c r="CI127" s="362"/>
      <c r="CJ127" s="363"/>
      <c r="CK127" s="380"/>
      <c r="CL127" s="371">
        <f>+'[5]Anexo 5.2.A'!Z136</f>
        <v>0</v>
      </c>
      <c r="CM127" s="371">
        <f>+'[5]Anexo 5.2.A'!AA136</f>
        <v>0</v>
      </c>
      <c r="CN127" s="371">
        <f>+'[5]Anexo 5.2.A'!AB136</f>
        <v>0</v>
      </c>
    </row>
    <row r="128" spans="1:92" ht="49.5" x14ac:dyDescent="0.25">
      <c r="A128" s="332" t="s">
        <v>1018</v>
      </c>
      <c r="B128" s="333">
        <v>30000000</v>
      </c>
      <c r="C128" s="251">
        <f>C$127*(B128/B$127)</f>
        <v>30000000</v>
      </c>
      <c r="D128" s="251">
        <f>D$127*(C128/C$127)</f>
        <v>2056666</v>
      </c>
      <c r="E128" s="251">
        <f>E$127*(D128/D$127)</f>
        <v>0</v>
      </c>
      <c r="F128" s="251" t="e">
        <f>F$127*(E128/E$127)</f>
        <v>#DIV/0!</v>
      </c>
      <c r="G128" s="252"/>
      <c r="H128" s="252"/>
      <c r="I128" s="25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1"/>
      <c r="AF128" s="251"/>
      <c r="AG128" s="251"/>
      <c r="AH128" s="251"/>
      <c r="AI128" s="251"/>
      <c r="AJ128" s="251"/>
      <c r="AK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c r="BH128" s="251"/>
      <c r="BI128" s="251"/>
      <c r="BJ128" s="251"/>
      <c r="BK128" s="251"/>
      <c r="BL128" s="251"/>
      <c r="BM128" s="251"/>
      <c r="BN128" s="251"/>
      <c r="BO128" s="251"/>
      <c r="BP128" s="251"/>
      <c r="BQ128" s="251"/>
      <c r="BR128" s="251"/>
      <c r="BS128" s="254"/>
      <c r="BT128" s="254"/>
      <c r="BU128" s="254"/>
      <c r="BV128" s="254"/>
      <c r="BW128" s="254"/>
      <c r="BX128" s="254"/>
      <c r="BY128" s="254"/>
      <c r="BZ128" s="254"/>
      <c r="CA128" s="255">
        <f t="shared" si="52"/>
        <v>30000000</v>
      </c>
      <c r="CB128" s="255">
        <f t="shared" si="52"/>
        <v>2056666</v>
      </c>
      <c r="CC128" s="255">
        <f t="shared" si="52"/>
        <v>0</v>
      </c>
      <c r="CD128" s="318">
        <v>0</v>
      </c>
      <c r="CE128" s="256">
        <f t="shared" si="43"/>
        <v>0</v>
      </c>
      <c r="CF128" s="257">
        <f t="shared" si="44"/>
        <v>2056666</v>
      </c>
      <c r="CG128" s="329">
        <v>0</v>
      </c>
      <c r="CH128" s="329">
        <v>0</v>
      </c>
      <c r="CI128" s="316"/>
      <c r="CJ128" s="360"/>
      <c r="CK128" s="367" t="s">
        <v>1018</v>
      </c>
      <c r="CL128" s="368"/>
      <c r="CM128" s="368"/>
      <c r="CN128" s="316"/>
    </row>
    <row r="129" spans="1:92" ht="33" x14ac:dyDescent="0.25">
      <c r="A129" s="332" t="s">
        <v>1019</v>
      </c>
      <c r="B129" s="333"/>
      <c r="C129" s="251">
        <f>C$127*(B129/B$127)</f>
        <v>0</v>
      </c>
      <c r="D129" s="251">
        <f t="shared" ref="D129:E129" si="75">D$127*(C129/C$127)</f>
        <v>0</v>
      </c>
      <c r="E129" s="251">
        <f t="shared" si="75"/>
        <v>0</v>
      </c>
      <c r="F129" s="251" t="e">
        <f>F$127*(E129/E$127)</f>
        <v>#DIV/0!</v>
      </c>
      <c r="G129" s="252"/>
      <c r="H129" s="252"/>
      <c r="I129" s="252"/>
      <c r="J129" s="252"/>
      <c r="K129" s="252"/>
      <c r="L129" s="252"/>
      <c r="M129" s="252"/>
      <c r="N129" s="252"/>
      <c r="O129" s="252"/>
      <c r="P129" s="252"/>
      <c r="Q129" s="252"/>
      <c r="R129" s="252"/>
      <c r="S129" s="252"/>
      <c r="T129" s="252"/>
      <c r="U129" s="252"/>
      <c r="V129" s="252"/>
      <c r="W129" s="252"/>
      <c r="X129" s="252"/>
      <c r="Y129" s="252"/>
      <c r="Z129" s="252"/>
      <c r="AA129" s="252"/>
      <c r="AB129" s="252"/>
      <c r="AC129" s="252"/>
      <c r="AD129" s="252"/>
      <c r="AE129" s="251"/>
      <c r="AF129" s="251"/>
      <c r="AG129" s="251"/>
      <c r="AH129" s="251"/>
      <c r="AI129" s="254"/>
      <c r="AJ129" s="251"/>
      <c r="AK129" s="251"/>
      <c r="AL129" s="251"/>
      <c r="AM129" s="251"/>
      <c r="AN129" s="251"/>
      <c r="AO129" s="251"/>
      <c r="AP129" s="251"/>
      <c r="AQ129" s="251"/>
      <c r="AR129" s="251"/>
      <c r="AS129" s="251"/>
      <c r="AT129" s="251"/>
      <c r="AU129" s="251"/>
      <c r="AV129" s="251"/>
      <c r="AW129" s="251"/>
      <c r="AX129" s="251"/>
      <c r="AY129" s="251"/>
      <c r="AZ129" s="251"/>
      <c r="BA129" s="251"/>
      <c r="BB129" s="251"/>
      <c r="BC129" s="251"/>
      <c r="BD129" s="251"/>
      <c r="BE129" s="251"/>
      <c r="BF129" s="251"/>
      <c r="BG129" s="251"/>
      <c r="BH129" s="251"/>
      <c r="BI129" s="251"/>
      <c r="BJ129" s="251"/>
      <c r="BK129" s="251"/>
      <c r="BL129" s="251"/>
      <c r="BM129" s="251"/>
      <c r="BN129" s="251"/>
      <c r="BO129" s="251"/>
      <c r="BP129" s="251"/>
      <c r="BQ129" s="251"/>
      <c r="BR129" s="251"/>
      <c r="BS129" s="254"/>
      <c r="BT129" s="254"/>
      <c r="BU129" s="254"/>
      <c r="BV129" s="254"/>
      <c r="BW129" s="254"/>
      <c r="BX129" s="254"/>
      <c r="BY129" s="254"/>
      <c r="BZ129" s="254"/>
      <c r="CA129" s="255">
        <f t="shared" si="52"/>
        <v>0</v>
      </c>
      <c r="CB129" s="255">
        <f t="shared" si="52"/>
        <v>0</v>
      </c>
      <c r="CC129" s="255">
        <f t="shared" si="52"/>
        <v>0</v>
      </c>
      <c r="CD129" s="318">
        <v>0</v>
      </c>
      <c r="CE129" s="256">
        <f t="shared" si="43"/>
        <v>0</v>
      </c>
      <c r="CF129" s="257">
        <f t="shared" si="44"/>
        <v>-19831622</v>
      </c>
      <c r="CG129" s="257">
        <f t="shared" si="44"/>
        <v>-19831622</v>
      </c>
      <c r="CH129" s="329">
        <v>0</v>
      </c>
      <c r="CI129" s="316"/>
      <c r="CJ129" s="360"/>
      <c r="CK129" s="367" t="s">
        <v>1019</v>
      </c>
      <c r="CL129" s="368">
        <v>19831622</v>
      </c>
      <c r="CM129" s="368">
        <v>19831622</v>
      </c>
      <c r="CN129" s="316"/>
    </row>
    <row r="130" spans="1:92" ht="49.5" x14ac:dyDescent="0.25">
      <c r="A130" s="278" t="s">
        <v>1020</v>
      </c>
      <c r="B130" s="265">
        <v>100000000</v>
      </c>
      <c r="C130" s="265">
        <v>100000000</v>
      </c>
      <c r="D130" s="265">
        <v>84853447</v>
      </c>
      <c r="E130" s="265">
        <v>22018913</v>
      </c>
      <c r="F130" s="265">
        <v>17321713</v>
      </c>
      <c r="G130" s="265">
        <f t="shared" ref="G130:BR130" si="76">SUM(G131:G135)</f>
        <v>0</v>
      </c>
      <c r="H130" s="265">
        <f t="shared" si="76"/>
        <v>0</v>
      </c>
      <c r="I130" s="265">
        <f t="shared" si="76"/>
        <v>0</v>
      </c>
      <c r="J130" s="265">
        <f t="shared" si="76"/>
        <v>0</v>
      </c>
      <c r="K130" s="265">
        <f t="shared" si="76"/>
        <v>0</v>
      </c>
      <c r="L130" s="265">
        <f t="shared" si="76"/>
        <v>0</v>
      </c>
      <c r="M130" s="265">
        <f t="shared" si="76"/>
        <v>0</v>
      </c>
      <c r="N130" s="265">
        <f t="shared" si="76"/>
        <v>0</v>
      </c>
      <c r="O130" s="265">
        <f t="shared" si="76"/>
        <v>0</v>
      </c>
      <c r="P130" s="265">
        <f t="shared" si="76"/>
        <v>0</v>
      </c>
      <c r="Q130" s="265">
        <f t="shared" si="76"/>
        <v>0</v>
      </c>
      <c r="R130" s="265">
        <f t="shared" si="76"/>
        <v>0</v>
      </c>
      <c r="S130" s="265">
        <f t="shared" si="76"/>
        <v>0</v>
      </c>
      <c r="T130" s="265">
        <f t="shared" si="76"/>
        <v>0</v>
      </c>
      <c r="U130" s="265">
        <f t="shared" si="76"/>
        <v>0</v>
      </c>
      <c r="V130" s="265">
        <f t="shared" si="76"/>
        <v>0</v>
      </c>
      <c r="W130" s="265">
        <f t="shared" si="76"/>
        <v>0</v>
      </c>
      <c r="X130" s="265">
        <f t="shared" si="76"/>
        <v>0</v>
      </c>
      <c r="Y130" s="265">
        <f t="shared" si="76"/>
        <v>0</v>
      </c>
      <c r="Z130" s="265">
        <f t="shared" si="76"/>
        <v>0</v>
      </c>
      <c r="AA130" s="265">
        <f t="shared" si="76"/>
        <v>0</v>
      </c>
      <c r="AB130" s="265">
        <f t="shared" si="76"/>
        <v>0</v>
      </c>
      <c r="AC130" s="265">
        <f t="shared" si="76"/>
        <v>0</v>
      </c>
      <c r="AD130" s="265">
        <f t="shared" si="76"/>
        <v>0</v>
      </c>
      <c r="AE130" s="265">
        <f t="shared" si="76"/>
        <v>0</v>
      </c>
      <c r="AF130" s="265">
        <f t="shared" si="76"/>
        <v>0</v>
      </c>
      <c r="AG130" s="265">
        <f t="shared" si="76"/>
        <v>0</v>
      </c>
      <c r="AH130" s="265">
        <f t="shared" si="76"/>
        <v>0</v>
      </c>
      <c r="AI130" s="265">
        <v>0</v>
      </c>
      <c r="AJ130" s="265">
        <v>0</v>
      </c>
      <c r="AK130" s="265">
        <v>0</v>
      </c>
      <c r="AL130" s="265">
        <v>0</v>
      </c>
      <c r="AM130" s="265">
        <f t="shared" si="76"/>
        <v>0</v>
      </c>
      <c r="AN130" s="265">
        <f t="shared" si="76"/>
        <v>0</v>
      </c>
      <c r="AO130" s="265">
        <f t="shared" si="76"/>
        <v>0</v>
      </c>
      <c r="AP130" s="265">
        <f t="shared" si="76"/>
        <v>0</v>
      </c>
      <c r="AQ130" s="265">
        <f t="shared" si="76"/>
        <v>0</v>
      </c>
      <c r="AR130" s="265">
        <f t="shared" si="76"/>
        <v>0</v>
      </c>
      <c r="AS130" s="265">
        <f t="shared" si="76"/>
        <v>0</v>
      </c>
      <c r="AT130" s="265">
        <f t="shared" si="76"/>
        <v>0</v>
      </c>
      <c r="AU130" s="265">
        <f t="shared" si="76"/>
        <v>0</v>
      </c>
      <c r="AV130" s="265">
        <f t="shared" si="76"/>
        <v>0</v>
      </c>
      <c r="AW130" s="265">
        <f t="shared" si="76"/>
        <v>0</v>
      </c>
      <c r="AX130" s="265">
        <f t="shared" si="76"/>
        <v>0</v>
      </c>
      <c r="AY130" s="265">
        <f t="shared" si="76"/>
        <v>0</v>
      </c>
      <c r="AZ130" s="265">
        <f t="shared" si="76"/>
        <v>0</v>
      </c>
      <c r="BA130" s="265">
        <f t="shared" si="76"/>
        <v>0</v>
      </c>
      <c r="BB130" s="265">
        <f t="shared" si="76"/>
        <v>0</v>
      </c>
      <c r="BC130" s="265">
        <f t="shared" si="76"/>
        <v>0</v>
      </c>
      <c r="BD130" s="265">
        <f t="shared" si="76"/>
        <v>0</v>
      </c>
      <c r="BE130" s="265">
        <f t="shared" si="76"/>
        <v>0</v>
      </c>
      <c r="BF130" s="265">
        <f t="shared" si="76"/>
        <v>0</v>
      </c>
      <c r="BG130" s="265">
        <f t="shared" si="76"/>
        <v>0</v>
      </c>
      <c r="BH130" s="265">
        <f t="shared" si="76"/>
        <v>0</v>
      </c>
      <c r="BI130" s="265">
        <f t="shared" si="76"/>
        <v>0</v>
      </c>
      <c r="BJ130" s="265">
        <f t="shared" si="76"/>
        <v>0</v>
      </c>
      <c r="BK130" s="265">
        <f t="shared" si="76"/>
        <v>0</v>
      </c>
      <c r="BL130" s="265">
        <f t="shared" si="76"/>
        <v>0</v>
      </c>
      <c r="BM130" s="265">
        <f t="shared" si="76"/>
        <v>0</v>
      </c>
      <c r="BN130" s="265">
        <f t="shared" si="76"/>
        <v>0</v>
      </c>
      <c r="BO130" s="265">
        <f t="shared" si="76"/>
        <v>0</v>
      </c>
      <c r="BP130" s="265">
        <f t="shared" si="76"/>
        <v>0</v>
      </c>
      <c r="BQ130" s="265">
        <f t="shared" si="76"/>
        <v>0</v>
      </c>
      <c r="BR130" s="265">
        <f t="shared" si="76"/>
        <v>0</v>
      </c>
      <c r="BS130" s="265">
        <f t="shared" ref="BS130:CD130" si="77">SUM(BS131:BS135)</f>
        <v>0</v>
      </c>
      <c r="BT130" s="265">
        <f t="shared" si="77"/>
        <v>0</v>
      </c>
      <c r="BU130" s="265">
        <f t="shared" si="77"/>
        <v>0</v>
      </c>
      <c r="BV130" s="265">
        <f t="shared" si="77"/>
        <v>0</v>
      </c>
      <c r="BW130" s="265">
        <f t="shared" si="77"/>
        <v>0</v>
      </c>
      <c r="BX130" s="265">
        <f t="shared" si="77"/>
        <v>0</v>
      </c>
      <c r="BY130" s="265">
        <f t="shared" si="77"/>
        <v>0</v>
      </c>
      <c r="BZ130" s="265">
        <f t="shared" si="77"/>
        <v>0</v>
      </c>
      <c r="CA130" s="265">
        <f t="shared" si="77"/>
        <v>100000000</v>
      </c>
      <c r="CB130" s="265">
        <f t="shared" si="77"/>
        <v>84853447</v>
      </c>
      <c r="CC130" s="265">
        <f t="shared" si="77"/>
        <v>22018913</v>
      </c>
      <c r="CD130" s="265">
        <f t="shared" si="77"/>
        <v>17321713</v>
      </c>
      <c r="CE130" s="329">
        <f t="shared" si="43"/>
        <v>0</v>
      </c>
      <c r="CF130" s="330">
        <f t="shared" si="44"/>
        <v>84853447</v>
      </c>
      <c r="CG130" s="330">
        <f t="shared" si="44"/>
        <v>22018913</v>
      </c>
      <c r="CH130" s="331">
        <f t="shared" si="44"/>
        <v>17321713</v>
      </c>
      <c r="CI130" s="362"/>
      <c r="CJ130" s="363"/>
      <c r="CK130" s="370"/>
      <c r="CL130" s="371">
        <f>+'[5]Anexo 5.2.A'!Z146</f>
        <v>0</v>
      </c>
      <c r="CM130" s="371">
        <f>+'[5]Anexo 5.2.A'!AA146</f>
        <v>0</v>
      </c>
      <c r="CN130" s="371">
        <f>+'[5]Anexo 5.2.A'!AB146</f>
        <v>0</v>
      </c>
    </row>
    <row r="131" spans="1:92" ht="33" x14ac:dyDescent="0.3">
      <c r="A131" s="334" t="s">
        <v>1021</v>
      </c>
      <c r="B131" s="271">
        <v>25000000</v>
      </c>
      <c r="C131" s="251">
        <f>C$130*(B131/B$130)</f>
        <v>25000000</v>
      </c>
      <c r="D131" s="251">
        <f t="shared" ref="D131:F131" si="78">D$130*(C131/C$130)</f>
        <v>21213361.75</v>
      </c>
      <c r="E131" s="251">
        <f t="shared" si="78"/>
        <v>5504728.25</v>
      </c>
      <c r="F131" s="251">
        <f t="shared" si="78"/>
        <v>4330428.25</v>
      </c>
      <c r="G131" s="252"/>
      <c r="H131" s="252"/>
      <c r="I131" s="25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1"/>
      <c r="AF131" s="251"/>
      <c r="AG131" s="251"/>
      <c r="AH131" s="251"/>
      <c r="AI131" s="254"/>
      <c r="AJ131" s="254"/>
      <c r="AK131" s="254"/>
      <c r="AL131" s="254"/>
      <c r="AM131" s="251"/>
      <c r="AN131" s="251"/>
      <c r="AO131" s="251"/>
      <c r="AP131" s="251"/>
      <c r="AQ131" s="251"/>
      <c r="AR131" s="251"/>
      <c r="AS131" s="251"/>
      <c r="AT131" s="251"/>
      <c r="AU131" s="251"/>
      <c r="AV131" s="251"/>
      <c r="AW131" s="251"/>
      <c r="AX131" s="251"/>
      <c r="AY131" s="251"/>
      <c r="AZ131" s="251"/>
      <c r="BA131" s="251"/>
      <c r="BB131" s="251"/>
      <c r="BC131" s="251"/>
      <c r="BD131" s="251"/>
      <c r="BE131" s="251"/>
      <c r="BF131" s="251"/>
      <c r="BG131" s="251"/>
      <c r="BH131" s="251"/>
      <c r="BI131" s="251"/>
      <c r="BJ131" s="251"/>
      <c r="BK131" s="251"/>
      <c r="BL131" s="251"/>
      <c r="BM131" s="251"/>
      <c r="BN131" s="251"/>
      <c r="BO131" s="251"/>
      <c r="BP131" s="251"/>
      <c r="BQ131" s="251"/>
      <c r="BR131" s="251"/>
      <c r="BS131" s="286"/>
      <c r="BT131" s="286"/>
      <c r="BU131" s="286"/>
      <c r="BV131" s="286"/>
      <c r="BW131" s="286"/>
      <c r="BX131" s="286"/>
      <c r="BY131" s="286"/>
      <c r="BZ131" s="286"/>
      <c r="CA131" s="255">
        <f t="shared" si="52"/>
        <v>25000000</v>
      </c>
      <c r="CB131" s="255">
        <f t="shared" si="52"/>
        <v>21213361.75</v>
      </c>
      <c r="CC131" s="255">
        <f t="shared" si="52"/>
        <v>5504728.25</v>
      </c>
      <c r="CD131" s="255">
        <f t="shared" si="52"/>
        <v>4330428.25</v>
      </c>
      <c r="CE131" s="256">
        <f t="shared" ref="CE131:CH194" si="79">+CA131-B131</f>
        <v>0</v>
      </c>
      <c r="CF131" s="257">
        <f t="shared" ref="CF131:CH194" si="80">+CB131-CL131</f>
        <v>-17549157.649999999</v>
      </c>
      <c r="CG131" s="257">
        <f t="shared" si="80"/>
        <v>-15187792.350000001</v>
      </c>
      <c r="CH131" s="262">
        <f t="shared" si="80"/>
        <v>4330428.25</v>
      </c>
      <c r="CI131" s="366"/>
      <c r="CJ131" s="360"/>
      <c r="CK131" s="367" t="s">
        <v>1021</v>
      </c>
      <c r="CL131" s="368">
        <v>38762519.399999999</v>
      </c>
      <c r="CM131" s="368">
        <v>20692520.600000001</v>
      </c>
      <c r="CN131" s="316"/>
    </row>
    <row r="132" spans="1:92" ht="49.5" x14ac:dyDescent="0.25">
      <c r="A132" s="334" t="s">
        <v>1022</v>
      </c>
      <c r="B132" s="271">
        <v>25000000</v>
      </c>
      <c r="C132" s="251">
        <f t="shared" ref="C132:F135" si="81">C$130*(B132/B$130)</f>
        <v>25000000</v>
      </c>
      <c r="D132" s="251">
        <f t="shared" si="81"/>
        <v>21213361.75</v>
      </c>
      <c r="E132" s="251">
        <f t="shared" si="81"/>
        <v>5504728.25</v>
      </c>
      <c r="F132" s="251">
        <f t="shared" si="81"/>
        <v>4330428.25</v>
      </c>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1"/>
      <c r="AF132" s="251"/>
      <c r="AG132" s="251"/>
      <c r="AH132" s="251"/>
      <c r="AI132" s="254"/>
      <c r="AJ132" s="254"/>
      <c r="AK132" s="254"/>
      <c r="AL132" s="254"/>
      <c r="AM132" s="251"/>
      <c r="AN132" s="251"/>
      <c r="AO132" s="251"/>
      <c r="AP132" s="251"/>
      <c r="AQ132" s="251"/>
      <c r="AR132" s="251"/>
      <c r="AS132" s="251"/>
      <c r="AT132" s="251"/>
      <c r="AU132" s="251"/>
      <c r="AV132" s="251"/>
      <c r="AW132" s="251"/>
      <c r="AX132" s="251"/>
      <c r="AY132" s="251"/>
      <c r="AZ132" s="251"/>
      <c r="BA132" s="251"/>
      <c r="BB132" s="251"/>
      <c r="BC132" s="251"/>
      <c r="BD132" s="251"/>
      <c r="BE132" s="251"/>
      <c r="BF132" s="251"/>
      <c r="BG132" s="251"/>
      <c r="BH132" s="251"/>
      <c r="BI132" s="251"/>
      <c r="BJ132" s="251"/>
      <c r="BK132" s="251"/>
      <c r="BL132" s="251"/>
      <c r="BM132" s="251"/>
      <c r="BN132" s="251"/>
      <c r="BO132" s="251"/>
      <c r="BP132" s="251"/>
      <c r="BQ132" s="251"/>
      <c r="BR132" s="251"/>
      <c r="BS132" s="254"/>
      <c r="BT132" s="254"/>
      <c r="BU132" s="254"/>
      <c r="BV132" s="254"/>
      <c r="BW132" s="254"/>
      <c r="BX132" s="254"/>
      <c r="BY132" s="254"/>
      <c r="BZ132" s="254"/>
      <c r="CA132" s="255">
        <f t="shared" si="52"/>
        <v>25000000</v>
      </c>
      <c r="CB132" s="255">
        <f t="shared" si="52"/>
        <v>21213361.75</v>
      </c>
      <c r="CC132" s="255">
        <f t="shared" si="52"/>
        <v>5504728.25</v>
      </c>
      <c r="CD132" s="255">
        <f t="shared" si="52"/>
        <v>4330428.25</v>
      </c>
      <c r="CE132" s="256">
        <f t="shared" si="79"/>
        <v>0</v>
      </c>
      <c r="CF132" s="257">
        <f t="shared" si="80"/>
        <v>-17549157.649999999</v>
      </c>
      <c r="CG132" s="257">
        <f t="shared" si="80"/>
        <v>-15187792.350000001</v>
      </c>
      <c r="CH132" s="262">
        <f t="shared" si="80"/>
        <v>4330428.25</v>
      </c>
      <c r="CI132" s="316"/>
      <c r="CJ132" s="360"/>
      <c r="CK132" s="367" t="s">
        <v>1022</v>
      </c>
      <c r="CL132" s="368">
        <v>38762519.399999999</v>
      </c>
      <c r="CM132" s="368">
        <v>20692520.600000001</v>
      </c>
      <c r="CN132" s="316"/>
    </row>
    <row r="133" spans="1:92" ht="49.5" x14ac:dyDescent="0.3">
      <c r="A133" s="334" t="s">
        <v>1023</v>
      </c>
      <c r="B133" s="271">
        <v>25000000</v>
      </c>
      <c r="C133" s="251">
        <f t="shared" si="81"/>
        <v>25000000</v>
      </c>
      <c r="D133" s="251">
        <f t="shared" si="81"/>
        <v>21213361.75</v>
      </c>
      <c r="E133" s="251">
        <f t="shared" si="81"/>
        <v>5504728.25</v>
      </c>
      <c r="F133" s="251">
        <f t="shared" si="81"/>
        <v>4330428.25</v>
      </c>
      <c r="G133" s="252"/>
      <c r="H133" s="252"/>
      <c r="I133" s="252"/>
      <c r="J133" s="252"/>
      <c r="K133" s="252"/>
      <c r="L133" s="252"/>
      <c r="M133" s="252"/>
      <c r="N133" s="252"/>
      <c r="O133" s="252"/>
      <c r="P133" s="252"/>
      <c r="Q133" s="252"/>
      <c r="R133" s="252"/>
      <c r="S133" s="252"/>
      <c r="T133" s="252"/>
      <c r="U133" s="252"/>
      <c r="V133" s="252"/>
      <c r="W133" s="252"/>
      <c r="X133" s="252"/>
      <c r="Y133" s="252"/>
      <c r="Z133" s="252"/>
      <c r="AA133" s="252"/>
      <c r="AB133" s="252"/>
      <c r="AC133" s="252"/>
      <c r="AD133" s="252"/>
      <c r="AE133" s="251"/>
      <c r="AF133" s="251"/>
      <c r="AG133" s="251"/>
      <c r="AH133" s="251"/>
      <c r="AI133" s="254"/>
      <c r="AJ133" s="254"/>
      <c r="AK133" s="254"/>
      <c r="AL133" s="254"/>
      <c r="AM133" s="251"/>
      <c r="AN133" s="251"/>
      <c r="AO133" s="251"/>
      <c r="AP133" s="251"/>
      <c r="AQ133" s="251"/>
      <c r="AR133" s="251"/>
      <c r="AS133" s="251"/>
      <c r="AT133" s="251"/>
      <c r="AU133" s="251"/>
      <c r="AV133" s="251"/>
      <c r="AW133" s="251"/>
      <c r="AX133" s="251"/>
      <c r="AY133" s="251"/>
      <c r="AZ133" s="251"/>
      <c r="BA133" s="251"/>
      <c r="BB133" s="251"/>
      <c r="BC133" s="251"/>
      <c r="BD133" s="251"/>
      <c r="BE133" s="251"/>
      <c r="BF133" s="251"/>
      <c r="BG133" s="251"/>
      <c r="BH133" s="251"/>
      <c r="BI133" s="251"/>
      <c r="BJ133" s="251"/>
      <c r="BK133" s="251"/>
      <c r="BL133" s="251"/>
      <c r="BM133" s="251"/>
      <c r="BN133" s="251"/>
      <c r="BO133" s="251"/>
      <c r="BP133" s="251"/>
      <c r="BQ133" s="251"/>
      <c r="BR133" s="251"/>
      <c r="BS133" s="335"/>
      <c r="BT133" s="335"/>
      <c r="BU133" s="335"/>
      <c r="BV133" s="335"/>
      <c r="BW133" s="335"/>
      <c r="BX133" s="335"/>
      <c r="BY133" s="335"/>
      <c r="BZ133" s="335"/>
      <c r="CA133" s="255">
        <f t="shared" si="52"/>
        <v>25000000</v>
      </c>
      <c r="CB133" s="255">
        <f t="shared" si="52"/>
        <v>21213361.75</v>
      </c>
      <c r="CC133" s="255">
        <f t="shared" si="52"/>
        <v>5504728.25</v>
      </c>
      <c r="CD133" s="255">
        <f t="shared" si="52"/>
        <v>4330428.25</v>
      </c>
      <c r="CE133" s="256">
        <f t="shared" si="79"/>
        <v>0</v>
      </c>
      <c r="CF133" s="257">
        <f t="shared" si="80"/>
        <v>-17549157.649999999</v>
      </c>
      <c r="CG133" s="257">
        <f t="shared" si="80"/>
        <v>-15187792.350000001</v>
      </c>
      <c r="CH133" s="262">
        <f t="shared" si="80"/>
        <v>4330428.25</v>
      </c>
      <c r="CI133" s="316"/>
      <c r="CJ133" s="360"/>
      <c r="CK133" s="367" t="s">
        <v>1126</v>
      </c>
      <c r="CL133" s="368">
        <v>38762519.399999999</v>
      </c>
      <c r="CM133" s="368">
        <v>20692520.600000001</v>
      </c>
      <c r="CN133" s="316"/>
    </row>
    <row r="134" spans="1:92" ht="33" x14ac:dyDescent="0.3">
      <c r="A134" s="334" t="s">
        <v>1024</v>
      </c>
      <c r="B134" s="271">
        <v>25000000</v>
      </c>
      <c r="C134" s="251">
        <f t="shared" si="81"/>
        <v>25000000</v>
      </c>
      <c r="D134" s="251">
        <f t="shared" si="81"/>
        <v>21213361.75</v>
      </c>
      <c r="E134" s="251">
        <f t="shared" si="81"/>
        <v>5504728.25</v>
      </c>
      <c r="F134" s="251">
        <f t="shared" si="81"/>
        <v>4330428.25</v>
      </c>
      <c r="G134" s="252"/>
      <c r="H134" s="252"/>
      <c r="I134" s="252"/>
      <c r="J134" s="252"/>
      <c r="K134" s="252"/>
      <c r="L134" s="252"/>
      <c r="M134" s="252"/>
      <c r="N134" s="252"/>
      <c r="O134" s="252"/>
      <c r="P134" s="252"/>
      <c r="Q134" s="252"/>
      <c r="R134" s="252"/>
      <c r="S134" s="252"/>
      <c r="T134" s="252"/>
      <c r="U134" s="252"/>
      <c r="V134" s="252"/>
      <c r="W134" s="252"/>
      <c r="X134" s="252"/>
      <c r="Y134" s="252"/>
      <c r="Z134" s="252"/>
      <c r="AA134" s="252"/>
      <c r="AB134" s="252"/>
      <c r="AC134" s="252"/>
      <c r="AD134" s="252"/>
      <c r="AE134" s="251"/>
      <c r="AF134" s="251"/>
      <c r="AG134" s="251"/>
      <c r="AH134" s="251"/>
      <c r="AI134" s="254"/>
      <c r="AJ134" s="254"/>
      <c r="AK134" s="254"/>
      <c r="AL134" s="254"/>
      <c r="AM134" s="251"/>
      <c r="AN134" s="251"/>
      <c r="AO134" s="251"/>
      <c r="AP134" s="251"/>
      <c r="AQ134" s="251"/>
      <c r="AR134" s="251"/>
      <c r="AS134" s="251"/>
      <c r="AT134" s="251"/>
      <c r="AU134" s="251"/>
      <c r="AV134" s="251"/>
      <c r="AW134" s="251"/>
      <c r="AX134" s="251"/>
      <c r="AY134" s="251"/>
      <c r="AZ134" s="251"/>
      <c r="BA134" s="251"/>
      <c r="BB134" s="251"/>
      <c r="BC134" s="251"/>
      <c r="BD134" s="251"/>
      <c r="BE134" s="251"/>
      <c r="BF134" s="251"/>
      <c r="BG134" s="251"/>
      <c r="BH134" s="251"/>
      <c r="BI134" s="251"/>
      <c r="BJ134" s="251"/>
      <c r="BK134" s="251"/>
      <c r="BL134" s="251"/>
      <c r="BM134" s="251"/>
      <c r="BN134" s="251"/>
      <c r="BO134" s="251"/>
      <c r="BP134" s="251"/>
      <c r="BQ134" s="251"/>
      <c r="BR134" s="251"/>
      <c r="BS134" s="286"/>
      <c r="BT134" s="286"/>
      <c r="BU134" s="286"/>
      <c r="BV134" s="286"/>
      <c r="BW134" s="286"/>
      <c r="BX134" s="286"/>
      <c r="BY134" s="286"/>
      <c r="BZ134" s="286"/>
      <c r="CA134" s="255">
        <f t="shared" si="52"/>
        <v>25000000</v>
      </c>
      <c r="CB134" s="255">
        <f t="shared" si="52"/>
        <v>21213361.75</v>
      </c>
      <c r="CC134" s="255">
        <f t="shared" si="52"/>
        <v>5504728.25</v>
      </c>
      <c r="CD134" s="255">
        <f t="shared" si="52"/>
        <v>4330428.25</v>
      </c>
      <c r="CE134" s="256">
        <f t="shared" si="79"/>
        <v>0</v>
      </c>
      <c r="CF134" s="257">
        <f t="shared" si="80"/>
        <v>-17549157.649999999</v>
      </c>
      <c r="CG134" s="257">
        <f t="shared" si="80"/>
        <v>-15187792.350000001</v>
      </c>
      <c r="CH134" s="262">
        <f t="shared" si="80"/>
        <v>4330428.25</v>
      </c>
      <c r="CI134" s="316"/>
      <c r="CJ134" s="360"/>
      <c r="CK134" s="375" t="s">
        <v>1024</v>
      </c>
      <c r="CL134" s="368">
        <v>38762519.399999999</v>
      </c>
      <c r="CM134" s="368">
        <v>20692520.600000001</v>
      </c>
      <c r="CN134" s="316"/>
    </row>
    <row r="135" spans="1:92" ht="66" x14ac:dyDescent="0.3">
      <c r="A135" s="334" t="s">
        <v>1025</v>
      </c>
      <c r="B135" s="271"/>
      <c r="C135" s="251">
        <f t="shared" si="81"/>
        <v>0</v>
      </c>
      <c r="D135" s="251">
        <f t="shared" si="81"/>
        <v>0</v>
      </c>
      <c r="E135" s="251">
        <f t="shared" si="81"/>
        <v>0</v>
      </c>
      <c r="F135" s="251">
        <f t="shared" si="81"/>
        <v>0</v>
      </c>
      <c r="G135" s="252"/>
      <c r="H135" s="252"/>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1"/>
      <c r="AF135" s="251"/>
      <c r="AG135" s="251"/>
      <c r="AH135" s="251"/>
      <c r="AI135" s="254"/>
      <c r="AJ135" s="254"/>
      <c r="AK135" s="254"/>
      <c r="AL135" s="254"/>
      <c r="AM135" s="251"/>
      <c r="AN135" s="251"/>
      <c r="AO135" s="251"/>
      <c r="AP135" s="251"/>
      <c r="AQ135" s="251"/>
      <c r="AR135" s="251"/>
      <c r="AS135" s="251"/>
      <c r="AT135" s="251"/>
      <c r="AU135" s="251"/>
      <c r="AV135" s="251"/>
      <c r="AW135" s="251"/>
      <c r="AX135" s="251"/>
      <c r="AY135" s="251"/>
      <c r="AZ135" s="251"/>
      <c r="BA135" s="251"/>
      <c r="BB135" s="251"/>
      <c r="BC135" s="251"/>
      <c r="BD135" s="251"/>
      <c r="BE135" s="251"/>
      <c r="BF135" s="251"/>
      <c r="BG135" s="251"/>
      <c r="BH135" s="251"/>
      <c r="BI135" s="251"/>
      <c r="BJ135" s="251"/>
      <c r="BK135" s="251"/>
      <c r="BL135" s="251"/>
      <c r="BM135" s="251"/>
      <c r="BN135" s="251"/>
      <c r="BO135" s="251"/>
      <c r="BP135" s="251"/>
      <c r="BQ135" s="251"/>
      <c r="BR135" s="251"/>
      <c r="BS135" s="286"/>
      <c r="BT135" s="286"/>
      <c r="BU135" s="286"/>
      <c r="BV135" s="286"/>
      <c r="BW135" s="286"/>
      <c r="BX135" s="286"/>
      <c r="BY135" s="286"/>
      <c r="BZ135" s="286"/>
      <c r="CA135" s="255">
        <f t="shared" si="52"/>
        <v>0</v>
      </c>
      <c r="CB135" s="255">
        <f t="shared" si="52"/>
        <v>0</v>
      </c>
      <c r="CC135" s="255">
        <f t="shared" si="52"/>
        <v>0</v>
      </c>
      <c r="CD135" s="255">
        <f t="shared" si="52"/>
        <v>0</v>
      </c>
      <c r="CE135" s="256">
        <f t="shared" si="79"/>
        <v>0</v>
      </c>
      <c r="CF135" s="257">
        <f t="shared" si="80"/>
        <v>-38762519.399999999</v>
      </c>
      <c r="CG135" s="257">
        <f t="shared" si="80"/>
        <v>-20692520.600000001</v>
      </c>
      <c r="CH135" s="262">
        <f t="shared" si="80"/>
        <v>0</v>
      </c>
      <c r="CI135" s="316"/>
      <c r="CJ135" s="360"/>
      <c r="CK135" s="375" t="s">
        <v>1025</v>
      </c>
      <c r="CL135" s="368">
        <v>38762519.399999999</v>
      </c>
      <c r="CM135" s="368">
        <v>20692520.600000001</v>
      </c>
      <c r="CN135" s="316"/>
    </row>
    <row r="136" spans="1:92" ht="82.5" x14ac:dyDescent="0.25">
      <c r="A136" s="264" t="s">
        <v>805</v>
      </c>
      <c r="B136" s="265">
        <v>200000000</v>
      </c>
      <c r="C136" s="265">
        <v>200000000</v>
      </c>
      <c r="D136" s="265">
        <v>73117987</v>
      </c>
      <c r="E136" s="265">
        <v>31187853</v>
      </c>
      <c r="F136" s="265">
        <v>20936853</v>
      </c>
      <c r="G136" s="265">
        <f t="shared" ref="G136:BR136" si="82">SUM(G137:G142)</f>
        <v>0</v>
      </c>
      <c r="H136" s="265">
        <f t="shared" si="82"/>
        <v>0</v>
      </c>
      <c r="I136" s="265">
        <f t="shared" si="82"/>
        <v>0</v>
      </c>
      <c r="J136" s="265">
        <f t="shared" si="82"/>
        <v>0</v>
      </c>
      <c r="K136" s="265">
        <f t="shared" si="82"/>
        <v>0</v>
      </c>
      <c r="L136" s="265">
        <f t="shared" si="82"/>
        <v>0</v>
      </c>
      <c r="M136" s="265">
        <f t="shared" si="82"/>
        <v>0</v>
      </c>
      <c r="N136" s="265">
        <f t="shared" si="82"/>
        <v>0</v>
      </c>
      <c r="O136" s="265">
        <f t="shared" si="82"/>
        <v>0</v>
      </c>
      <c r="P136" s="265">
        <f t="shared" si="82"/>
        <v>0</v>
      </c>
      <c r="Q136" s="265">
        <f t="shared" si="82"/>
        <v>0</v>
      </c>
      <c r="R136" s="265">
        <f t="shared" si="82"/>
        <v>0</v>
      </c>
      <c r="S136" s="265">
        <f t="shared" si="82"/>
        <v>0</v>
      </c>
      <c r="T136" s="265">
        <f t="shared" si="82"/>
        <v>0</v>
      </c>
      <c r="U136" s="265">
        <f t="shared" si="82"/>
        <v>0</v>
      </c>
      <c r="V136" s="265">
        <f t="shared" si="82"/>
        <v>0</v>
      </c>
      <c r="W136" s="265">
        <f t="shared" si="82"/>
        <v>0</v>
      </c>
      <c r="X136" s="265">
        <f t="shared" si="82"/>
        <v>0</v>
      </c>
      <c r="Y136" s="265">
        <f t="shared" si="82"/>
        <v>0</v>
      </c>
      <c r="Z136" s="265">
        <f t="shared" si="82"/>
        <v>0</v>
      </c>
      <c r="AA136" s="265">
        <f t="shared" si="82"/>
        <v>0</v>
      </c>
      <c r="AB136" s="265">
        <f t="shared" si="82"/>
        <v>0</v>
      </c>
      <c r="AC136" s="265">
        <f t="shared" si="82"/>
        <v>0</v>
      </c>
      <c r="AD136" s="265">
        <f t="shared" si="82"/>
        <v>0</v>
      </c>
      <c r="AE136" s="265">
        <f t="shared" si="82"/>
        <v>0</v>
      </c>
      <c r="AF136" s="265">
        <f t="shared" si="82"/>
        <v>0</v>
      </c>
      <c r="AG136" s="265">
        <f t="shared" si="82"/>
        <v>0</v>
      </c>
      <c r="AH136" s="265">
        <f t="shared" si="82"/>
        <v>0</v>
      </c>
      <c r="AI136" s="265">
        <v>0</v>
      </c>
      <c r="AJ136" s="265">
        <v>0</v>
      </c>
      <c r="AK136" s="265">
        <v>0</v>
      </c>
      <c r="AL136" s="265">
        <v>0</v>
      </c>
      <c r="AM136" s="265">
        <f t="shared" si="82"/>
        <v>0</v>
      </c>
      <c r="AN136" s="265">
        <f t="shared" si="82"/>
        <v>0</v>
      </c>
      <c r="AO136" s="265">
        <f t="shared" si="82"/>
        <v>0</v>
      </c>
      <c r="AP136" s="265">
        <f t="shared" si="82"/>
        <v>0</v>
      </c>
      <c r="AQ136" s="265">
        <f t="shared" si="82"/>
        <v>0</v>
      </c>
      <c r="AR136" s="265">
        <f t="shared" si="82"/>
        <v>0</v>
      </c>
      <c r="AS136" s="265">
        <f t="shared" si="82"/>
        <v>0</v>
      </c>
      <c r="AT136" s="265">
        <f t="shared" si="82"/>
        <v>0</v>
      </c>
      <c r="AU136" s="265">
        <f t="shared" si="82"/>
        <v>0</v>
      </c>
      <c r="AV136" s="265">
        <f t="shared" si="82"/>
        <v>0</v>
      </c>
      <c r="AW136" s="265">
        <f t="shared" si="82"/>
        <v>0</v>
      </c>
      <c r="AX136" s="265">
        <f t="shared" si="82"/>
        <v>0</v>
      </c>
      <c r="AY136" s="265">
        <f t="shared" si="82"/>
        <v>0</v>
      </c>
      <c r="AZ136" s="265">
        <f t="shared" si="82"/>
        <v>0</v>
      </c>
      <c r="BA136" s="265">
        <f t="shared" si="82"/>
        <v>0</v>
      </c>
      <c r="BB136" s="265">
        <f t="shared" si="82"/>
        <v>0</v>
      </c>
      <c r="BC136" s="265">
        <f t="shared" si="82"/>
        <v>0</v>
      </c>
      <c r="BD136" s="265">
        <f t="shared" si="82"/>
        <v>0</v>
      </c>
      <c r="BE136" s="265">
        <f t="shared" si="82"/>
        <v>0</v>
      </c>
      <c r="BF136" s="265">
        <f t="shared" si="82"/>
        <v>0</v>
      </c>
      <c r="BG136" s="265">
        <f t="shared" si="82"/>
        <v>0</v>
      </c>
      <c r="BH136" s="265">
        <f t="shared" si="82"/>
        <v>0</v>
      </c>
      <c r="BI136" s="265">
        <f t="shared" si="82"/>
        <v>0</v>
      </c>
      <c r="BJ136" s="265">
        <f t="shared" si="82"/>
        <v>0</v>
      </c>
      <c r="BK136" s="265">
        <f t="shared" si="82"/>
        <v>0</v>
      </c>
      <c r="BL136" s="265">
        <f t="shared" si="82"/>
        <v>0</v>
      </c>
      <c r="BM136" s="265">
        <f t="shared" si="82"/>
        <v>0</v>
      </c>
      <c r="BN136" s="265">
        <f t="shared" si="82"/>
        <v>0</v>
      </c>
      <c r="BO136" s="265">
        <f t="shared" si="82"/>
        <v>0</v>
      </c>
      <c r="BP136" s="265">
        <f t="shared" si="82"/>
        <v>0</v>
      </c>
      <c r="BQ136" s="265">
        <f t="shared" si="82"/>
        <v>0</v>
      </c>
      <c r="BR136" s="265">
        <f t="shared" si="82"/>
        <v>0</v>
      </c>
      <c r="BS136" s="265">
        <f t="shared" ref="BS136:CD136" si="83">SUM(BS137:BS142)</f>
        <v>0</v>
      </c>
      <c r="BT136" s="265">
        <f t="shared" si="83"/>
        <v>0</v>
      </c>
      <c r="BU136" s="265">
        <f t="shared" si="83"/>
        <v>0</v>
      </c>
      <c r="BV136" s="265">
        <f t="shared" si="83"/>
        <v>0</v>
      </c>
      <c r="BW136" s="265">
        <f t="shared" si="83"/>
        <v>0</v>
      </c>
      <c r="BX136" s="265">
        <f t="shared" si="83"/>
        <v>0</v>
      </c>
      <c r="BY136" s="265">
        <f t="shared" si="83"/>
        <v>0</v>
      </c>
      <c r="BZ136" s="265">
        <f t="shared" si="83"/>
        <v>0</v>
      </c>
      <c r="CA136" s="265">
        <f t="shared" si="83"/>
        <v>200000000</v>
      </c>
      <c r="CB136" s="265">
        <f t="shared" si="83"/>
        <v>73117987</v>
      </c>
      <c r="CC136" s="265">
        <f t="shared" si="83"/>
        <v>31187853</v>
      </c>
      <c r="CD136" s="265">
        <f t="shared" si="83"/>
        <v>20936853</v>
      </c>
      <c r="CE136" s="336">
        <f t="shared" si="79"/>
        <v>0</v>
      </c>
      <c r="CF136" s="337">
        <f t="shared" si="80"/>
        <v>73117987</v>
      </c>
      <c r="CG136" s="337">
        <f t="shared" si="80"/>
        <v>31187853</v>
      </c>
      <c r="CH136" s="338">
        <f t="shared" si="80"/>
        <v>20936853</v>
      </c>
      <c r="CI136" s="381"/>
      <c r="CJ136" s="382"/>
      <c r="CK136" s="364"/>
      <c r="CL136" s="371">
        <f>+'[5]Anexo 5.2.A'!Z150</f>
        <v>0</v>
      </c>
      <c r="CM136" s="371">
        <f>+'[5]Anexo 5.2.A'!AA150</f>
        <v>0</v>
      </c>
      <c r="CN136" s="371">
        <f>+'[5]Anexo 5.2.A'!AB150</f>
        <v>0</v>
      </c>
    </row>
    <row r="137" spans="1:92" ht="25.5" x14ac:dyDescent="0.3">
      <c r="A137" s="339" t="s">
        <v>1026</v>
      </c>
      <c r="B137" s="271">
        <v>50000000</v>
      </c>
      <c r="C137" s="251">
        <f>C$136*(B137/B$136)</f>
        <v>50000000</v>
      </c>
      <c r="D137" s="251">
        <f t="shared" ref="D137:F137" si="84">D$136*(C137/C$136)</f>
        <v>18279496.75</v>
      </c>
      <c r="E137" s="251">
        <f t="shared" si="84"/>
        <v>7796963.25</v>
      </c>
      <c r="F137" s="251">
        <f t="shared" si="84"/>
        <v>5234213.25</v>
      </c>
      <c r="G137" s="252"/>
      <c r="H137" s="252"/>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1"/>
      <c r="AF137" s="251"/>
      <c r="AG137" s="251"/>
      <c r="AH137" s="251"/>
      <c r="AI137" s="254"/>
      <c r="AJ137" s="254"/>
      <c r="AK137" s="254"/>
      <c r="AL137" s="254"/>
      <c r="AM137" s="251"/>
      <c r="AN137" s="251"/>
      <c r="AO137" s="251"/>
      <c r="AP137" s="251"/>
      <c r="AQ137" s="251"/>
      <c r="AR137" s="251"/>
      <c r="AS137" s="251"/>
      <c r="AT137" s="251"/>
      <c r="AU137" s="251"/>
      <c r="AV137" s="251"/>
      <c r="AW137" s="251"/>
      <c r="AX137" s="251"/>
      <c r="AY137" s="251"/>
      <c r="AZ137" s="251"/>
      <c r="BA137" s="251"/>
      <c r="BB137" s="251"/>
      <c r="BC137" s="251"/>
      <c r="BD137" s="251"/>
      <c r="BE137" s="251"/>
      <c r="BF137" s="251"/>
      <c r="BG137" s="251"/>
      <c r="BH137" s="251"/>
      <c r="BI137" s="251"/>
      <c r="BJ137" s="251"/>
      <c r="BK137" s="251"/>
      <c r="BL137" s="251"/>
      <c r="BM137" s="251"/>
      <c r="BN137" s="251"/>
      <c r="BO137" s="251"/>
      <c r="BP137" s="251"/>
      <c r="BQ137" s="251"/>
      <c r="BR137" s="251"/>
      <c r="BS137" s="286"/>
      <c r="BT137" s="286"/>
      <c r="BU137" s="286"/>
      <c r="BV137" s="286"/>
      <c r="BW137" s="286"/>
      <c r="BX137" s="286"/>
      <c r="BY137" s="286"/>
      <c r="BZ137" s="286"/>
      <c r="CA137" s="255">
        <f t="shared" si="52"/>
        <v>50000000</v>
      </c>
      <c r="CB137" s="255">
        <f t="shared" si="52"/>
        <v>18279496.75</v>
      </c>
      <c r="CC137" s="255">
        <f t="shared" si="52"/>
        <v>7796963.25</v>
      </c>
      <c r="CD137" s="255">
        <f t="shared" si="52"/>
        <v>5234213.25</v>
      </c>
      <c r="CE137" s="256">
        <f t="shared" si="79"/>
        <v>0</v>
      </c>
      <c r="CF137" s="257">
        <f t="shared" si="80"/>
        <v>-690664.84999999776</v>
      </c>
      <c r="CG137" s="257">
        <f t="shared" si="80"/>
        <v>-10090398.350000001</v>
      </c>
      <c r="CH137" s="262">
        <f t="shared" si="80"/>
        <v>5234213.25</v>
      </c>
      <c r="CI137" s="316"/>
      <c r="CJ137" s="360"/>
      <c r="CK137" s="367" t="s">
        <v>1127</v>
      </c>
      <c r="CL137" s="368">
        <v>18970161.599999998</v>
      </c>
      <c r="CM137" s="368">
        <v>17887361.600000001</v>
      </c>
      <c r="CN137" s="316"/>
    </row>
    <row r="138" spans="1:92" ht="16.5" x14ac:dyDescent="0.3">
      <c r="A138" s="339" t="s">
        <v>1027</v>
      </c>
      <c r="B138" s="271">
        <v>50000000</v>
      </c>
      <c r="C138" s="251">
        <f t="shared" ref="C138:F142" si="85">C$136*(B138/B$136)</f>
        <v>50000000</v>
      </c>
      <c r="D138" s="251">
        <f t="shared" si="85"/>
        <v>18279496.75</v>
      </c>
      <c r="E138" s="251">
        <f t="shared" si="85"/>
        <v>7796963.25</v>
      </c>
      <c r="F138" s="251">
        <f t="shared" si="85"/>
        <v>5234213.25</v>
      </c>
      <c r="G138" s="252"/>
      <c r="H138" s="252"/>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1"/>
      <c r="AF138" s="251"/>
      <c r="AG138" s="251"/>
      <c r="AH138" s="251"/>
      <c r="AI138" s="254"/>
      <c r="AJ138" s="251"/>
      <c r="AK138" s="251"/>
      <c r="AL138" s="251"/>
      <c r="AM138" s="251"/>
      <c r="AN138" s="251"/>
      <c r="AO138" s="251"/>
      <c r="AP138" s="251"/>
      <c r="AQ138" s="251"/>
      <c r="AR138" s="251"/>
      <c r="AS138" s="251"/>
      <c r="AT138" s="251"/>
      <c r="AU138" s="251"/>
      <c r="AV138" s="251"/>
      <c r="AW138" s="251"/>
      <c r="AX138" s="251"/>
      <c r="AY138" s="251"/>
      <c r="AZ138" s="251"/>
      <c r="BA138" s="251"/>
      <c r="BB138" s="251"/>
      <c r="BC138" s="251"/>
      <c r="BD138" s="251"/>
      <c r="BE138" s="251"/>
      <c r="BF138" s="251"/>
      <c r="BG138" s="251"/>
      <c r="BH138" s="251"/>
      <c r="BI138" s="251"/>
      <c r="BJ138" s="251"/>
      <c r="BK138" s="251"/>
      <c r="BL138" s="251"/>
      <c r="BM138" s="251"/>
      <c r="BN138" s="251"/>
      <c r="BO138" s="251"/>
      <c r="BP138" s="251"/>
      <c r="BQ138" s="251"/>
      <c r="BR138" s="251"/>
      <c r="BS138" s="286"/>
      <c r="BT138" s="286"/>
      <c r="BU138" s="286"/>
      <c r="BV138" s="286"/>
      <c r="BW138" s="286"/>
      <c r="BX138" s="286"/>
      <c r="BY138" s="286"/>
      <c r="BZ138" s="286"/>
      <c r="CA138" s="255">
        <f t="shared" si="52"/>
        <v>50000000</v>
      </c>
      <c r="CB138" s="255">
        <f t="shared" si="52"/>
        <v>18279496.75</v>
      </c>
      <c r="CC138" s="255">
        <f t="shared" si="52"/>
        <v>7796963.25</v>
      </c>
      <c r="CD138" s="255">
        <f t="shared" si="52"/>
        <v>5234213.25</v>
      </c>
      <c r="CE138" s="256">
        <f t="shared" si="79"/>
        <v>0</v>
      </c>
      <c r="CF138" s="257">
        <f t="shared" si="80"/>
        <v>-57601149.649999991</v>
      </c>
      <c r="CG138" s="257">
        <f t="shared" si="80"/>
        <v>-63752483.150000006</v>
      </c>
      <c r="CH138" s="262">
        <f t="shared" si="80"/>
        <v>5234213.25</v>
      </c>
      <c r="CI138" s="316"/>
      <c r="CJ138" s="360"/>
      <c r="CK138" s="367" t="s">
        <v>1027</v>
      </c>
      <c r="CL138" s="368">
        <v>75880646.399999991</v>
      </c>
      <c r="CM138" s="368">
        <v>71549446.400000006</v>
      </c>
      <c r="CN138" s="316"/>
    </row>
    <row r="139" spans="1:92" ht="16.5" x14ac:dyDescent="0.3">
      <c r="A139" s="339" t="s">
        <v>1028</v>
      </c>
      <c r="B139" s="271"/>
      <c r="C139" s="251">
        <f t="shared" si="85"/>
        <v>0</v>
      </c>
      <c r="D139" s="251">
        <f t="shared" si="85"/>
        <v>0</v>
      </c>
      <c r="E139" s="251">
        <f t="shared" si="85"/>
        <v>0</v>
      </c>
      <c r="F139" s="251">
        <f t="shared" si="85"/>
        <v>0</v>
      </c>
      <c r="G139" s="252"/>
      <c r="H139" s="252"/>
      <c r="I139" s="252"/>
      <c r="J139" s="252"/>
      <c r="K139" s="252"/>
      <c r="L139" s="252"/>
      <c r="M139" s="252"/>
      <c r="N139" s="252"/>
      <c r="O139" s="252"/>
      <c r="P139" s="252"/>
      <c r="Q139" s="252"/>
      <c r="R139" s="252"/>
      <c r="S139" s="252"/>
      <c r="T139" s="252"/>
      <c r="U139" s="252"/>
      <c r="V139" s="252"/>
      <c r="W139" s="252"/>
      <c r="X139" s="252"/>
      <c r="Y139" s="252"/>
      <c r="Z139" s="252"/>
      <c r="AA139" s="252"/>
      <c r="AB139" s="252"/>
      <c r="AC139" s="252"/>
      <c r="AD139" s="252"/>
      <c r="AE139" s="251"/>
      <c r="AF139" s="251"/>
      <c r="AG139" s="251"/>
      <c r="AH139" s="251"/>
      <c r="AI139" s="254"/>
      <c r="AJ139" s="251"/>
      <c r="AK139" s="251"/>
      <c r="AL139" s="251"/>
      <c r="AM139" s="251"/>
      <c r="AN139" s="251"/>
      <c r="AO139" s="251"/>
      <c r="AP139" s="251"/>
      <c r="AQ139" s="251"/>
      <c r="AR139" s="251"/>
      <c r="AS139" s="251"/>
      <c r="AT139" s="251"/>
      <c r="AU139" s="251"/>
      <c r="AV139" s="251"/>
      <c r="AW139" s="251"/>
      <c r="AX139" s="251"/>
      <c r="AY139" s="251"/>
      <c r="AZ139" s="251"/>
      <c r="BA139" s="251"/>
      <c r="BB139" s="251"/>
      <c r="BC139" s="251"/>
      <c r="BD139" s="251"/>
      <c r="BE139" s="251"/>
      <c r="BF139" s="251"/>
      <c r="BG139" s="251"/>
      <c r="BH139" s="251"/>
      <c r="BI139" s="251"/>
      <c r="BJ139" s="251"/>
      <c r="BK139" s="251"/>
      <c r="BL139" s="251"/>
      <c r="BM139" s="251"/>
      <c r="BN139" s="251"/>
      <c r="BO139" s="251"/>
      <c r="BP139" s="251"/>
      <c r="BQ139" s="251"/>
      <c r="BR139" s="251"/>
      <c r="BS139" s="286"/>
      <c r="BT139" s="286"/>
      <c r="BU139" s="286"/>
      <c r="BV139" s="286"/>
      <c r="BW139" s="286"/>
      <c r="BX139" s="286"/>
      <c r="BY139" s="286"/>
      <c r="BZ139" s="286"/>
      <c r="CA139" s="255">
        <f t="shared" si="52"/>
        <v>0</v>
      </c>
      <c r="CB139" s="255">
        <f t="shared" si="52"/>
        <v>0</v>
      </c>
      <c r="CC139" s="255">
        <f t="shared" si="52"/>
        <v>0</v>
      </c>
      <c r="CD139" s="255">
        <f t="shared" si="52"/>
        <v>0</v>
      </c>
      <c r="CE139" s="256">
        <f t="shared" si="79"/>
        <v>0</v>
      </c>
      <c r="CF139" s="257">
        <f t="shared" si="80"/>
        <v>0</v>
      </c>
      <c r="CG139" s="257">
        <f t="shared" si="80"/>
        <v>0</v>
      </c>
      <c r="CH139" s="262">
        <f t="shared" si="80"/>
        <v>0</v>
      </c>
      <c r="CI139" s="316"/>
      <c r="CJ139" s="360"/>
      <c r="CK139" s="367" t="s">
        <v>1028</v>
      </c>
      <c r="CL139" s="368">
        <v>0</v>
      </c>
      <c r="CM139" s="368">
        <v>0</v>
      </c>
      <c r="CN139" s="316"/>
    </row>
    <row r="140" spans="1:92" ht="33" x14ac:dyDescent="0.3">
      <c r="A140" s="339" t="s">
        <v>1029</v>
      </c>
      <c r="B140" s="271">
        <v>50000000</v>
      </c>
      <c r="C140" s="251">
        <f t="shared" si="85"/>
        <v>50000000</v>
      </c>
      <c r="D140" s="251">
        <f t="shared" si="85"/>
        <v>18279496.75</v>
      </c>
      <c r="E140" s="251">
        <f t="shared" si="85"/>
        <v>7796963.25</v>
      </c>
      <c r="F140" s="251">
        <f t="shared" si="85"/>
        <v>5234213.25</v>
      </c>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1"/>
      <c r="AF140" s="251"/>
      <c r="AG140" s="251"/>
      <c r="AH140" s="251"/>
      <c r="AI140" s="254"/>
      <c r="AJ140" s="251"/>
      <c r="AK140" s="251"/>
      <c r="AL140" s="251"/>
      <c r="AM140" s="251"/>
      <c r="AN140" s="251"/>
      <c r="AO140" s="251"/>
      <c r="AP140" s="251"/>
      <c r="AQ140" s="251"/>
      <c r="AR140" s="251"/>
      <c r="AS140" s="251"/>
      <c r="AT140" s="251"/>
      <c r="AU140" s="251"/>
      <c r="AV140" s="251"/>
      <c r="AW140" s="251"/>
      <c r="AX140" s="251"/>
      <c r="AY140" s="251"/>
      <c r="AZ140" s="251"/>
      <c r="BA140" s="251"/>
      <c r="BB140" s="251"/>
      <c r="BC140" s="251"/>
      <c r="BD140" s="251"/>
      <c r="BE140" s="251"/>
      <c r="BF140" s="251"/>
      <c r="BG140" s="251"/>
      <c r="BH140" s="251"/>
      <c r="BI140" s="251"/>
      <c r="BJ140" s="251"/>
      <c r="BK140" s="251"/>
      <c r="BL140" s="251"/>
      <c r="BM140" s="251"/>
      <c r="BN140" s="251"/>
      <c r="BO140" s="251"/>
      <c r="BP140" s="251"/>
      <c r="BQ140" s="251"/>
      <c r="BR140" s="251"/>
      <c r="BS140" s="286"/>
      <c r="BT140" s="286"/>
      <c r="BU140" s="286"/>
      <c r="BV140" s="286"/>
      <c r="BW140" s="286"/>
      <c r="BX140" s="286"/>
      <c r="BY140" s="286"/>
      <c r="BZ140" s="286"/>
      <c r="CA140" s="255">
        <f t="shared" si="52"/>
        <v>50000000</v>
      </c>
      <c r="CB140" s="255">
        <f t="shared" si="52"/>
        <v>18279496.75</v>
      </c>
      <c r="CC140" s="255">
        <f t="shared" si="52"/>
        <v>7796963.25</v>
      </c>
      <c r="CD140" s="255">
        <f t="shared" si="52"/>
        <v>5234213.25</v>
      </c>
      <c r="CE140" s="256">
        <f t="shared" si="79"/>
        <v>0</v>
      </c>
      <c r="CF140" s="257">
        <f t="shared" si="80"/>
        <v>-29145907.25</v>
      </c>
      <c r="CG140" s="257">
        <f t="shared" si="80"/>
        <v>-36921440.75</v>
      </c>
      <c r="CH140" s="262">
        <f t="shared" si="80"/>
        <v>5234213.25</v>
      </c>
      <c r="CI140" s="316"/>
      <c r="CJ140" s="360"/>
      <c r="CK140" s="375" t="s">
        <v>1029</v>
      </c>
      <c r="CL140" s="368">
        <v>47425404</v>
      </c>
      <c r="CM140" s="368">
        <v>44718404</v>
      </c>
      <c r="CN140" s="316"/>
    </row>
    <row r="141" spans="1:92" ht="33" x14ac:dyDescent="0.3">
      <c r="A141" s="339" t="s">
        <v>1030</v>
      </c>
      <c r="B141" s="271"/>
      <c r="C141" s="251">
        <f t="shared" si="85"/>
        <v>0</v>
      </c>
      <c r="D141" s="251">
        <f t="shared" si="85"/>
        <v>0</v>
      </c>
      <c r="E141" s="251">
        <f t="shared" si="85"/>
        <v>0</v>
      </c>
      <c r="F141" s="251">
        <f t="shared" si="85"/>
        <v>0</v>
      </c>
      <c r="G141" s="252"/>
      <c r="H141" s="252"/>
      <c r="I141" s="252"/>
      <c r="J141" s="252"/>
      <c r="K141" s="252"/>
      <c r="L141" s="252"/>
      <c r="M141" s="252"/>
      <c r="N141" s="252"/>
      <c r="O141" s="252"/>
      <c r="P141" s="252"/>
      <c r="Q141" s="252"/>
      <c r="R141" s="252"/>
      <c r="S141" s="252"/>
      <c r="T141" s="252"/>
      <c r="U141" s="252"/>
      <c r="V141" s="252"/>
      <c r="W141" s="252"/>
      <c r="X141" s="252"/>
      <c r="Y141" s="252"/>
      <c r="Z141" s="252"/>
      <c r="AA141" s="252"/>
      <c r="AB141" s="252"/>
      <c r="AC141" s="252"/>
      <c r="AD141" s="252"/>
      <c r="AE141" s="251"/>
      <c r="AF141" s="251"/>
      <c r="AG141" s="251"/>
      <c r="AH141" s="251"/>
      <c r="AI141" s="254"/>
      <c r="AJ141" s="251"/>
      <c r="AK141" s="251"/>
      <c r="AL141" s="251"/>
      <c r="AM141" s="251"/>
      <c r="AN141" s="251"/>
      <c r="AO141" s="251"/>
      <c r="AP141" s="251"/>
      <c r="AQ141" s="251"/>
      <c r="AR141" s="251"/>
      <c r="AS141" s="251"/>
      <c r="AT141" s="251"/>
      <c r="AU141" s="251"/>
      <c r="AV141" s="251"/>
      <c r="AW141" s="251"/>
      <c r="AX141" s="251"/>
      <c r="AY141" s="251"/>
      <c r="AZ141" s="251"/>
      <c r="BA141" s="251"/>
      <c r="BB141" s="251"/>
      <c r="BC141" s="251"/>
      <c r="BD141" s="251"/>
      <c r="BE141" s="251"/>
      <c r="BF141" s="251"/>
      <c r="BG141" s="251"/>
      <c r="BH141" s="251"/>
      <c r="BI141" s="251"/>
      <c r="BJ141" s="251"/>
      <c r="BK141" s="251"/>
      <c r="BL141" s="251"/>
      <c r="BM141" s="251"/>
      <c r="BN141" s="251"/>
      <c r="BO141" s="251"/>
      <c r="BP141" s="251"/>
      <c r="BQ141" s="251"/>
      <c r="BR141" s="251"/>
      <c r="BS141" s="286"/>
      <c r="BT141" s="286"/>
      <c r="BU141" s="286"/>
      <c r="BV141" s="286"/>
      <c r="BW141" s="286"/>
      <c r="BX141" s="286"/>
      <c r="BY141" s="286"/>
      <c r="BZ141" s="286"/>
      <c r="CA141" s="255">
        <f t="shared" si="52"/>
        <v>0</v>
      </c>
      <c r="CB141" s="255">
        <f t="shared" si="52"/>
        <v>0</v>
      </c>
      <c r="CC141" s="255">
        <f t="shared" si="52"/>
        <v>0</v>
      </c>
      <c r="CD141" s="255">
        <f t="shared" si="52"/>
        <v>0</v>
      </c>
      <c r="CE141" s="256">
        <f t="shared" si="79"/>
        <v>0</v>
      </c>
      <c r="CF141" s="257">
        <f t="shared" si="80"/>
        <v>-56910484.799999997</v>
      </c>
      <c r="CG141" s="257">
        <f t="shared" si="80"/>
        <v>-53662084.799999997</v>
      </c>
      <c r="CH141" s="262">
        <f t="shared" si="80"/>
        <v>0</v>
      </c>
      <c r="CI141" s="316"/>
      <c r="CJ141" s="360"/>
      <c r="CK141" s="367" t="s">
        <v>1128</v>
      </c>
      <c r="CL141" s="368">
        <v>56910484.799999997</v>
      </c>
      <c r="CM141" s="368">
        <v>53662084.799999997</v>
      </c>
      <c r="CN141" s="316"/>
    </row>
    <row r="142" spans="1:92" ht="49.5" x14ac:dyDescent="0.3">
      <c r="A142" s="339" t="s">
        <v>1031</v>
      </c>
      <c r="B142" s="271">
        <v>50000000</v>
      </c>
      <c r="C142" s="251">
        <f t="shared" si="85"/>
        <v>50000000</v>
      </c>
      <c r="D142" s="251">
        <f t="shared" si="85"/>
        <v>18279496.75</v>
      </c>
      <c r="E142" s="251">
        <f t="shared" si="85"/>
        <v>7796963.25</v>
      </c>
      <c r="F142" s="251">
        <f t="shared" si="85"/>
        <v>5234213.25</v>
      </c>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1"/>
      <c r="AF142" s="251"/>
      <c r="AG142" s="251"/>
      <c r="AH142" s="251"/>
      <c r="AI142" s="254"/>
      <c r="AJ142" s="251"/>
      <c r="AK142" s="251"/>
      <c r="AL142" s="251"/>
      <c r="AM142" s="251"/>
      <c r="AN142" s="251"/>
      <c r="AO142" s="251"/>
      <c r="AP142" s="251"/>
      <c r="AQ142" s="251"/>
      <c r="AR142" s="251"/>
      <c r="AS142" s="251"/>
      <c r="AT142" s="251"/>
      <c r="AU142" s="251"/>
      <c r="AV142" s="251"/>
      <c r="AW142" s="251"/>
      <c r="AX142" s="251"/>
      <c r="AY142" s="251"/>
      <c r="AZ142" s="251"/>
      <c r="BA142" s="251"/>
      <c r="BB142" s="251"/>
      <c r="BC142" s="251"/>
      <c r="BD142" s="251"/>
      <c r="BE142" s="251"/>
      <c r="BF142" s="251"/>
      <c r="BG142" s="251"/>
      <c r="BH142" s="251"/>
      <c r="BI142" s="251"/>
      <c r="BJ142" s="251"/>
      <c r="BK142" s="251"/>
      <c r="BL142" s="251"/>
      <c r="BM142" s="251"/>
      <c r="BN142" s="251"/>
      <c r="BO142" s="251"/>
      <c r="BP142" s="251"/>
      <c r="BQ142" s="251"/>
      <c r="BR142" s="251"/>
      <c r="BS142" s="335"/>
      <c r="BT142" s="335"/>
      <c r="BU142" s="335"/>
      <c r="BV142" s="335"/>
      <c r="BW142" s="335"/>
      <c r="BX142" s="335"/>
      <c r="BY142" s="335"/>
      <c r="BZ142" s="335"/>
      <c r="CA142" s="255">
        <f t="shared" si="52"/>
        <v>50000000</v>
      </c>
      <c r="CB142" s="255">
        <f t="shared" si="52"/>
        <v>18279496.75</v>
      </c>
      <c r="CC142" s="255">
        <f t="shared" si="52"/>
        <v>7796963.25</v>
      </c>
      <c r="CD142" s="255">
        <f t="shared" si="52"/>
        <v>5234213.25</v>
      </c>
      <c r="CE142" s="256">
        <f t="shared" si="79"/>
        <v>0</v>
      </c>
      <c r="CF142" s="257">
        <f t="shared" si="80"/>
        <v>-19660826.449999996</v>
      </c>
      <c r="CG142" s="257">
        <f t="shared" si="80"/>
        <v>-27977759.950000003</v>
      </c>
      <c r="CH142" s="262">
        <f t="shared" si="80"/>
        <v>5234213.25</v>
      </c>
      <c r="CI142" s="316"/>
      <c r="CJ142" s="360"/>
      <c r="CK142" s="375" t="s">
        <v>1031</v>
      </c>
      <c r="CL142" s="368">
        <v>37940323.199999996</v>
      </c>
      <c r="CM142" s="368">
        <v>35774723.200000003</v>
      </c>
      <c r="CN142" s="316"/>
    </row>
    <row r="143" spans="1:92" ht="49.5" x14ac:dyDescent="0.25">
      <c r="A143" s="264" t="s">
        <v>806</v>
      </c>
      <c r="B143" s="340">
        <f>B144+B145+B146</f>
        <v>100000000</v>
      </c>
      <c r="C143" s="265">
        <v>100000000</v>
      </c>
      <c r="D143" s="265">
        <v>6527000</v>
      </c>
      <c r="E143" s="265">
        <v>1527000</v>
      </c>
      <c r="F143" s="265">
        <v>1527000</v>
      </c>
      <c r="G143" s="265">
        <f t="shared" ref="G143:BR143" si="86">SUM(G144:G146)</f>
        <v>0</v>
      </c>
      <c r="H143" s="265">
        <f t="shared" si="86"/>
        <v>0</v>
      </c>
      <c r="I143" s="265">
        <f t="shared" si="86"/>
        <v>0</v>
      </c>
      <c r="J143" s="265">
        <f t="shared" si="86"/>
        <v>0</v>
      </c>
      <c r="K143" s="265">
        <f t="shared" si="86"/>
        <v>0</v>
      </c>
      <c r="L143" s="265">
        <f t="shared" si="86"/>
        <v>0</v>
      </c>
      <c r="M143" s="265">
        <f t="shared" si="86"/>
        <v>0</v>
      </c>
      <c r="N143" s="265">
        <f t="shared" si="86"/>
        <v>0</v>
      </c>
      <c r="O143" s="265">
        <f t="shared" si="86"/>
        <v>0</v>
      </c>
      <c r="P143" s="265">
        <f t="shared" si="86"/>
        <v>0</v>
      </c>
      <c r="Q143" s="265">
        <f t="shared" si="86"/>
        <v>0</v>
      </c>
      <c r="R143" s="265">
        <f t="shared" si="86"/>
        <v>0</v>
      </c>
      <c r="S143" s="265">
        <f t="shared" si="86"/>
        <v>0</v>
      </c>
      <c r="T143" s="265"/>
      <c r="U143" s="265">
        <f t="shared" si="86"/>
        <v>0</v>
      </c>
      <c r="V143" s="265">
        <f t="shared" si="86"/>
        <v>0</v>
      </c>
      <c r="W143" s="265">
        <f t="shared" si="86"/>
        <v>0</v>
      </c>
      <c r="X143" s="265">
        <f t="shared" si="86"/>
        <v>0</v>
      </c>
      <c r="Y143" s="265">
        <f t="shared" si="86"/>
        <v>0</v>
      </c>
      <c r="Z143" s="265">
        <v>100000000</v>
      </c>
      <c r="AA143" s="265">
        <f t="shared" si="86"/>
        <v>0</v>
      </c>
      <c r="AB143" s="265">
        <f t="shared" si="86"/>
        <v>0</v>
      </c>
      <c r="AC143" s="265">
        <f t="shared" si="86"/>
        <v>0</v>
      </c>
      <c r="AD143" s="265">
        <f t="shared" si="86"/>
        <v>0</v>
      </c>
      <c r="AE143" s="265">
        <f t="shared" si="86"/>
        <v>0</v>
      </c>
      <c r="AF143" s="265">
        <f t="shared" si="86"/>
        <v>0</v>
      </c>
      <c r="AG143" s="265">
        <f t="shared" si="86"/>
        <v>0</v>
      </c>
      <c r="AH143" s="265">
        <f t="shared" si="86"/>
        <v>0</v>
      </c>
      <c r="AI143" s="265">
        <v>0</v>
      </c>
      <c r="AJ143" s="265">
        <f t="shared" si="86"/>
        <v>0</v>
      </c>
      <c r="AK143" s="265">
        <f t="shared" si="86"/>
        <v>0</v>
      </c>
      <c r="AL143" s="265">
        <f t="shared" si="86"/>
        <v>0</v>
      </c>
      <c r="AM143" s="265">
        <f t="shared" si="86"/>
        <v>0</v>
      </c>
      <c r="AN143" s="265">
        <f t="shared" si="86"/>
        <v>0</v>
      </c>
      <c r="AO143" s="265">
        <f t="shared" si="86"/>
        <v>0</v>
      </c>
      <c r="AP143" s="265">
        <f t="shared" si="86"/>
        <v>0</v>
      </c>
      <c r="AQ143" s="265">
        <f t="shared" si="86"/>
        <v>0</v>
      </c>
      <c r="AR143" s="265">
        <f t="shared" si="86"/>
        <v>0</v>
      </c>
      <c r="AS143" s="265">
        <f t="shared" si="86"/>
        <v>0</v>
      </c>
      <c r="AT143" s="265">
        <f t="shared" si="86"/>
        <v>0</v>
      </c>
      <c r="AU143" s="265">
        <f t="shared" si="86"/>
        <v>0</v>
      </c>
      <c r="AV143" s="265">
        <f t="shared" si="86"/>
        <v>0</v>
      </c>
      <c r="AW143" s="265">
        <f t="shared" si="86"/>
        <v>0</v>
      </c>
      <c r="AX143" s="265">
        <f t="shared" si="86"/>
        <v>0</v>
      </c>
      <c r="AY143" s="265">
        <f t="shared" si="86"/>
        <v>0</v>
      </c>
      <c r="AZ143" s="265">
        <f t="shared" si="86"/>
        <v>0</v>
      </c>
      <c r="BA143" s="265">
        <f t="shared" si="86"/>
        <v>0</v>
      </c>
      <c r="BB143" s="265">
        <f t="shared" si="86"/>
        <v>0</v>
      </c>
      <c r="BC143" s="265">
        <f t="shared" si="86"/>
        <v>0</v>
      </c>
      <c r="BD143" s="265">
        <f t="shared" si="86"/>
        <v>0</v>
      </c>
      <c r="BE143" s="265">
        <f t="shared" si="86"/>
        <v>0</v>
      </c>
      <c r="BF143" s="265">
        <f t="shared" si="86"/>
        <v>0</v>
      </c>
      <c r="BG143" s="265">
        <f t="shared" si="86"/>
        <v>0</v>
      </c>
      <c r="BH143" s="265">
        <f t="shared" si="86"/>
        <v>0</v>
      </c>
      <c r="BI143" s="265">
        <f t="shared" si="86"/>
        <v>0</v>
      </c>
      <c r="BJ143" s="265">
        <f t="shared" si="86"/>
        <v>0</v>
      </c>
      <c r="BK143" s="265">
        <f t="shared" si="86"/>
        <v>0</v>
      </c>
      <c r="BL143" s="265">
        <f t="shared" si="86"/>
        <v>0</v>
      </c>
      <c r="BM143" s="265">
        <f t="shared" si="86"/>
        <v>0</v>
      </c>
      <c r="BN143" s="265">
        <f t="shared" si="86"/>
        <v>0</v>
      </c>
      <c r="BO143" s="265">
        <f t="shared" si="86"/>
        <v>0</v>
      </c>
      <c r="BP143" s="265">
        <f t="shared" si="86"/>
        <v>0</v>
      </c>
      <c r="BQ143" s="265">
        <f t="shared" si="86"/>
        <v>0</v>
      </c>
      <c r="BR143" s="265">
        <f t="shared" si="86"/>
        <v>0</v>
      </c>
      <c r="BS143" s="265">
        <f t="shared" ref="BS143:CD143" si="87">SUM(BS144:BS146)</f>
        <v>0</v>
      </c>
      <c r="BT143" s="265">
        <f t="shared" si="87"/>
        <v>0</v>
      </c>
      <c r="BU143" s="265">
        <f t="shared" si="87"/>
        <v>0</v>
      </c>
      <c r="BV143" s="265">
        <f t="shared" si="87"/>
        <v>0</v>
      </c>
      <c r="BW143" s="265">
        <f t="shared" si="87"/>
        <v>0</v>
      </c>
      <c r="BX143" s="265">
        <f t="shared" si="87"/>
        <v>0</v>
      </c>
      <c r="BY143" s="265">
        <f t="shared" si="87"/>
        <v>0</v>
      </c>
      <c r="BZ143" s="265">
        <f t="shared" si="87"/>
        <v>0</v>
      </c>
      <c r="CA143" s="265">
        <f t="shared" si="87"/>
        <v>100000000</v>
      </c>
      <c r="CB143" s="265">
        <v>0</v>
      </c>
      <c r="CC143" s="265">
        <f t="shared" si="87"/>
        <v>1527000</v>
      </c>
      <c r="CD143" s="265">
        <f t="shared" si="87"/>
        <v>1527000</v>
      </c>
      <c r="CE143" s="336">
        <f t="shared" si="79"/>
        <v>0</v>
      </c>
      <c r="CF143" s="337">
        <f t="shared" si="80"/>
        <v>0</v>
      </c>
      <c r="CG143" s="337">
        <f t="shared" si="80"/>
        <v>1527000</v>
      </c>
      <c r="CH143" s="338">
        <f t="shared" si="80"/>
        <v>1527000</v>
      </c>
      <c r="CI143" s="381"/>
      <c r="CJ143" s="382"/>
      <c r="CK143" s="364"/>
      <c r="CL143" s="371">
        <f>+'[5]Anexo 5.2.A'!Z154</f>
        <v>0</v>
      </c>
      <c r="CM143" s="371">
        <f>+'[5]Anexo 5.2.A'!AA154</f>
        <v>0</v>
      </c>
      <c r="CN143" s="371">
        <f>+'[5]Anexo 5.2.A'!AB154</f>
        <v>0</v>
      </c>
    </row>
    <row r="144" spans="1:92" ht="49.5" x14ac:dyDescent="0.3">
      <c r="A144" s="334" t="s">
        <v>1032</v>
      </c>
      <c r="B144" s="271">
        <v>100000000</v>
      </c>
      <c r="C144" s="341">
        <f>C$143*(B144/B$143)</f>
        <v>100000000</v>
      </c>
      <c r="D144" s="341">
        <f t="shared" ref="D144:F144" si="88">D$143*(C144/C$143)</f>
        <v>6527000</v>
      </c>
      <c r="E144" s="341">
        <f t="shared" si="88"/>
        <v>1527000</v>
      </c>
      <c r="F144" s="341">
        <f t="shared" si="88"/>
        <v>1527000</v>
      </c>
      <c r="G144" s="252"/>
      <c r="H144" s="252"/>
      <c r="I144" s="252"/>
      <c r="J144" s="252"/>
      <c r="K144" s="252"/>
      <c r="L144" s="252"/>
      <c r="M144" s="252"/>
      <c r="N144" s="252"/>
      <c r="O144" s="283"/>
      <c r="P144" s="283"/>
      <c r="Q144" s="283"/>
      <c r="R144" s="283"/>
      <c r="S144" s="252"/>
      <c r="T144" s="252"/>
      <c r="U144" s="252"/>
      <c r="V144" s="252"/>
      <c r="W144" s="252"/>
      <c r="X144" s="252"/>
      <c r="Y144" s="252"/>
      <c r="Z144" s="252"/>
      <c r="AA144" s="252"/>
      <c r="AB144" s="252"/>
      <c r="AC144" s="252"/>
      <c r="AD144" s="252"/>
      <c r="AE144" s="251"/>
      <c r="AF144" s="251"/>
      <c r="AG144" s="251"/>
      <c r="AH144" s="251"/>
      <c r="AI144" s="254"/>
      <c r="AJ144" s="251"/>
      <c r="AK144" s="251"/>
      <c r="AL144" s="251"/>
      <c r="AM144" s="251"/>
      <c r="AN144" s="251"/>
      <c r="AO144" s="251"/>
      <c r="AP144" s="251"/>
      <c r="AQ144" s="251"/>
      <c r="AR144" s="251"/>
      <c r="AS144" s="251"/>
      <c r="AT144" s="251"/>
      <c r="AU144" s="251"/>
      <c r="AV144" s="251"/>
      <c r="AW144" s="251"/>
      <c r="AX144" s="251"/>
      <c r="AY144" s="251"/>
      <c r="AZ144" s="251"/>
      <c r="BA144" s="251"/>
      <c r="BB144" s="251"/>
      <c r="BC144" s="251"/>
      <c r="BD144" s="251"/>
      <c r="BE144" s="251"/>
      <c r="BF144" s="251"/>
      <c r="BG144" s="251"/>
      <c r="BH144" s="251"/>
      <c r="BI144" s="251"/>
      <c r="BJ144" s="251"/>
      <c r="BK144" s="251"/>
      <c r="BL144" s="251"/>
      <c r="BM144" s="251"/>
      <c r="BN144" s="251"/>
      <c r="BO144" s="251"/>
      <c r="BP144" s="251"/>
      <c r="BQ144" s="251"/>
      <c r="BR144" s="251"/>
      <c r="BS144" s="335"/>
      <c r="BT144" s="335"/>
      <c r="BU144" s="335"/>
      <c r="BV144" s="335"/>
      <c r="BW144" s="335"/>
      <c r="BX144" s="335"/>
      <c r="BY144" s="335"/>
      <c r="BZ144" s="335"/>
      <c r="CA144" s="255">
        <f t="shared" si="52"/>
        <v>100000000</v>
      </c>
      <c r="CB144" s="255">
        <f t="shared" si="52"/>
        <v>6527000</v>
      </c>
      <c r="CC144" s="255">
        <f t="shared" si="52"/>
        <v>1527000</v>
      </c>
      <c r="CD144" s="255">
        <f t="shared" si="52"/>
        <v>1527000</v>
      </c>
      <c r="CE144" s="256">
        <f t="shared" si="79"/>
        <v>0</v>
      </c>
      <c r="CF144" s="257">
        <f t="shared" si="80"/>
        <v>6527000</v>
      </c>
      <c r="CG144" s="257">
        <f t="shared" si="80"/>
        <v>1527000</v>
      </c>
      <c r="CH144" s="262">
        <f t="shared" si="80"/>
        <v>1527000</v>
      </c>
      <c r="CI144" s="316"/>
      <c r="CJ144" s="360"/>
      <c r="CK144" s="367" t="s">
        <v>1032</v>
      </c>
      <c r="CL144" s="368"/>
      <c r="CM144" s="368"/>
      <c r="CN144" s="316"/>
    </row>
    <row r="145" spans="1:92" ht="49.5" x14ac:dyDescent="0.25">
      <c r="A145" s="334" t="s">
        <v>1033</v>
      </c>
      <c r="B145" s="271"/>
      <c r="C145" s="341">
        <f t="shared" ref="C145:F146" si="89">C$143*(B145/B$143)</f>
        <v>0</v>
      </c>
      <c r="D145" s="341">
        <f t="shared" si="89"/>
        <v>0</v>
      </c>
      <c r="E145" s="341">
        <f t="shared" si="89"/>
        <v>0</v>
      </c>
      <c r="F145" s="341">
        <f t="shared" si="89"/>
        <v>0</v>
      </c>
      <c r="G145" s="252"/>
      <c r="H145" s="252"/>
      <c r="I145" s="25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1"/>
      <c r="AF145" s="251"/>
      <c r="AG145" s="251"/>
      <c r="AH145" s="251"/>
      <c r="AI145" s="254"/>
      <c r="AJ145" s="251"/>
      <c r="AK145" s="251"/>
      <c r="AL145" s="251"/>
      <c r="AM145" s="251"/>
      <c r="AN145" s="251"/>
      <c r="AO145" s="251"/>
      <c r="AP145" s="251"/>
      <c r="AQ145" s="251"/>
      <c r="AR145" s="251"/>
      <c r="AS145" s="251"/>
      <c r="AT145" s="251"/>
      <c r="AU145" s="251"/>
      <c r="AV145" s="251"/>
      <c r="AW145" s="251"/>
      <c r="AX145" s="251"/>
      <c r="AY145" s="251"/>
      <c r="AZ145" s="251"/>
      <c r="BA145" s="251"/>
      <c r="BB145" s="251"/>
      <c r="BC145" s="251"/>
      <c r="BD145" s="251"/>
      <c r="BE145" s="251"/>
      <c r="BF145" s="251"/>
      <c r="BG145" s="251"/>
      <c r="BH145" s="251"/>
      <c r="BI145" s="251"/>
      <c r="BJ145" s="251"/>
      <c r="BK145" s="251"/>
      <c r="BL145" s="251"/>
      <c r="BM145" s="251"/>
      <c r="BN145" s="251"/>
      <c r="BO145" s="251"/>
      <c r="BP145" s="251"/>
      <c r="BQ145" s="251"/>
      <c r="BR145" s="251"/>
      <c r="BS145" s="254"/>
      <c r="BT145" s="254"/>
      <c r="BU145" s="254"/>
      <c r="BV145" s="254"/>
      <c r="BW145" s="254"/>
      <c r="BX145" s="254"/>
      <c r="BY145" s="254"/>
      <c r="BZ145" s="254"/>
      <c r="CA145" s="255">
        <f t="shared" si="52"/>
        <v>0</v>
      </c>
      <c r="CB145" s="255">
        <f t="shared" si="52"/>
        <v>0</v>
      </c>
      <c r="CC145" s="255">
        <f t="shared" si="52"/>
        <v>0</v>
      </c>
      <c r="CD145" s="255">
        <f t="shared" si="52"/>
        <v>0</v>
      </c>
      <c r="CE145" s="256">
        <f t="shared" si="79"/>
        <v>0</v>
      </c>
      <c r="CF145" s="256">
        <f t="shared" si="79"/>
        <v>0</v>
      </c>
      <c r="CG145" s="256">
        <f t="shared" si="79"/>
        <v>0</v>
      </c>
      <c r="CH145" s="256">
        <f t="shared" si="79"/>
        <v>0</v>
      </c>
      <c r="CI145" s="316"/>
      <c r="CJ145" s="360"/>
      <c r="CK145" s="367" t="s">
        <v>1129</v>
      </c>
      <c r="CL145" s="368"/>
      <c r="CM145" s="368"/>
      <c r="CN145" s="316"/>
    </row>
    <row r="146" spans="1:92" ht="33" x14ac:dyDescent="0.3">
      <c r="A146" s="334" t="s">
        <v>1034</v>
      </c>
      <c r="B146" s="271"/>
      <c r="C146" s="341">
        <f t="shared" si="89"/>
        <v>0</v>
      </c>
      <c r="D146" s="341">
        <f t="shared" si="89"/>
        <v>0</v>
      </c>
      <c r="E146" s="341">
        <f t="shared" si="89"/>
        <v>0</v>
      </c>
      <c r="F146" s="341">
        <f t="shared" si="89"/>
        <v>0</v>
      </c>
      <c r="G146" s="252"/>
      <c r="H146" s="252"/>
      <c r="I146" s="252"/>
      <c r="J146" s="252"/>
      <c r="K146" s="252"/>
      <c r="L146" s="252"/>
      <c r="M146" s="252"/>
      <c r="N146" s="252"/>
      <c r="O146" s="252"/>
      <c r="P146" s="252"/>
      <c r="Q146" s="252"/>
      <c r="R146" s="252"/>
      <c r="S146" s="252"/>
      <c r="T146" s="252"/>
      <c r="U146" s="252"/>
      <c r="V146" s="252"/>
      <c r="W146" s="252"/>
      <c r="X146" s="252"/>
      <c r="Y146" s="252"/>
      <c r="Z146" s="252"/>
      <c r="AA146" s="252"/>
      <c r="AB146" s="252"/>
      <c r="AC146" s="252"/>
      <c r="AD146" s="252"/>
      <c r="AE146" s="251"/>
      <c r="AF146" s="251"/>
      <c r="AG146" s="251"/>
      <c r="AH146" s="251"/>
      <c r="AI146" s="254"/>
      <c r="AJ146" s="251"/>
      <c r="AK146" s="251"/>
      <c r="AL146" s="251"/>
      <c r="AM146" s="251"/>
      <c r="AN146" s="251"/>
      <c r="AO146" s="251"/>
      <c r="AP146" s="251"/>
      <c r="AQ146" s="251"/>
      <c r="AR146" s="251"/>
      <c r="AS146" s="251"/>
      <c r="AT146" s="251"/>
      <c r="AU146" s="251"/>
      <c r="AV146" s="251"/>
      <c r="AW146" s="251"/>
      <c r="AX146" s="251"/>
      <c r="AY146" s="251"/>
      <c r="AZ146" s="251"/>
      <c r="BA146" s="251"/>
      <c r="BB146" s="251"/>
      <c r="BC146" s="251"/>
      <c r="BD146" s="251"/>
      <c r="BE146" s="251"/>
      <c r="BF146" s="251"/>
      <c r="BG146" s="251"/>
      <c r="BH146" s="251"/>
      <c r="BI146" s="251"/>
      <c r="BJ146" s="251"/>
      <c r="BK146" s="251"/>
      <c r="BL146" s="251"/>
      <c r="BM146" s="251"/>
      <c r="BN146" s="251"/>
      <c r="BO146" s="251"/>
      <c r="BP146" s="251"/>
      <c r="BQ146" s="251"/>
      <c r="BR146" s="251"/>
      <c r="BS146" s="286"/>
      <c r="BT146" s="286"/>
      <c r="BU146" s="286"/>
      <c r="BV146" s="286"/>
      <c r="BW146" s="286"/>
      <c r="BX146" s="286"/>
      <c r="BY146" s="286"/>
      <c r="BZ146" s="286"/>
      <c r="CA146" s="255">
        <f t="shared" si="52"/>
        <v>0</v>
      </c>
      <c r="CB146" s="255">
        <f t="shared" si="52"/>
        <v>0</v>
      </c>
      <c r="CC146" s="255">
        <f t="shared" si="52"/>
        <v>0</v>
      </c>
      <c r="CD146" s="255">
        <f t="shared" si="52"/>
        <v>0</v>
      </c>
      <c r="CE146" s="256">
        <f t="shared" si="79"/>
        <v>0</v>
      </c>
      <c r="CF146" s="257">
        <f t="shared" si="80"/>
        <v>-148000000</v>
      </c>
      <c r="CG146" s="257">
        <f t="shared" si="80"/>
        <v>-138470088</v>
      </c>
      <c r="CH146" s="256">
        <f t="shared" si="79"/>
        <v>0</v>
      </c>
      <c r="CI146" s="316"/>
      <c r="CJ146" s="360"/>
      <c r="CK146" s="367" t="s">
        <v>1034</v>
      </c>
      <c r="CL146" s="368">
        <v>148000000</v>
      </c>
      <c r="CM146" s="368">
        <v>138470088</v>
      </c>
      <c r="CN146" s="316"/>
    </row>
    <row r="147" spans="1:92" ht="49.5" x14ac:dyDescent="0.25">
      <c r="A147" s="264" t="s">
        <v>809</v>
      </c>
      <c r="B147" s="265">
        <v>400000000</v>
      </c>
      <c r="C147" s="265">
        <v>400000000</v>
      </c>
      <c r="D147" s="265">
        <v>353282510</v>
      </c>
      <c r="E147" s="265">
        <v>118390447</v>
      </c>
      <c r="F147" s="265">
        <v>102387567</v>
      </c>
      <c r="G147" s="265">
        <f t="shared" ref="G147:BR147" si="90">SUM(G148:G161)</f>
        <v>0</v>
      </c>
      <c r="H147" s="265">
        <f t="shared" si="90"/>
        <v>0</v>
      </c>
      <c r="I147" s="265">
        <f t="shared" si="90"/>
        <v>0</v>
      </c>
      <c r="J147" s="265">
        <f t="shared" si="90"/>
        <v>0</v>
      </c>
      <c r="K147" s="265">
        <f t="shared" si="90"/>
        <v>0</v>
      </c>
      <c r="L147" s="265">
        <f t="shared" si="90"/>
        <v>0</v>
      </c>
      <c r="M147" s="265">
        <f t="shared" si="90"/>
        <v>0</v>
      </c>
      <c r="N147" s="265">
        <f t="shared" si="90"/>
        <v>0</v>
      </c>
      <c r="O147" s="265">
        <f t="shared" si="90"/>
        <v>0</v>
      </c>
      <c r="P147" s="265">
        <f t="shared" si="90"/>
        <v>0</v>
      </c>
      <c r="Q147" s="265">
        <f t="shared" si="90"/>
        <v>0</v>
      </c>
      <c r="R147" s="265">
        <f t="shared" si="90"/>
        <v>0</v>
      </c>
      <c r="S147" s="265">
        <f t="shared" si="90"/>
        <v>0</v>
      </c>
      <c r="T147" s="265">
        <f t="shared" si="90"/>
        <v>0</v>
      </c>
      <c r="U147" s="265">
        <f t="shared" si="90"/>
        <v>0</v>
      </c>
      <c r="V147" s="265">
        <f t="shared" si="90"/>
        <v>0</v>
      </c>
      <c r="W147" s="265">
        <f t="shared" si="90"/>
        <v>0</v>
      </c>
      <c r="X147" s="265">
        <f t="shared" si="90"/>
        <v>0</v>
      </c>
      <c r="Y147" s="265">
        <f t="shared" si="90"/>
        <v>0</v>
      </c>
      <c r="Z147" s="265">
        <f t="shared" si="90"/>
        <v>0</v>
      </c>
      <c r="AA147" s="265">
        <f t="shared" si="90"/>
        <v>0</v>
      </c>
      <c r="AB147" s="265">
        <f t="shared" si="90"/>
        <v>0</v>
      </c>
      <c r="AC147" s="265">
        <f t="shared" si="90"/>
        <v>0</v>
      </c>
      <c r="AD147" s="265">
        <f t="shared" si="90"/>
        <v>0</v>
      </c>
      <c r="AE147" s="265">
        <f t="shared" si="90"/>
        <v>0</v>
      </c>
      <c r="AF147" s="265">
        <f t="shared" si="90"/>
        <v>0</v>
      </c>
      <c r="AG147" s="265">
        <f t="shared" si="90"/>
        <v>0</v>
      </c>
      <c r="AH147" s="265">
        <f t="shared" si="90"/>
        <v>0</v>
      </c>
      <c r="AI147" s="265">
        <v>0</v>
      </c>
      <c r="AJ147" s="265">
        <v>0</v>
      </c>
      <c r="AK147" s="265">
        <v>0</v>
      </c>
      <c r="AL147" s="265">
        <v>0</v>
      </c>
      <c r="AM147" s="265">
        <f t="shared" si="90"/>
        <v>0</v>
      </c>
      <c r="AN147" s="265">
        <f t="shared" si="90"/>
        <v>0</v>
      </c>
      <c r="AO147" s="265">
        <f t="shared" si="90"/>
        <v>0</v>
      </c>
      <c r="AP147" s="265">
        <f t="shared" si="90"/>
        <v>0</v>
      </c>
      <c r="AQ147" s="265">
        <v>0</v>
      </c>
      <c r="AR147" s="265">
        <v>0</v>
      </c>
      <c r="AS147" s="265">
        <v>0</v>
      </c>
      <c r="AT147" s="265">
        <v>0</v>
      </c>
      <c r="AU147" s="265">
        <v>0</v>
      </c>
      <c r="AV147" s="265">
        <v>0</v>
      </c>
      <c r="AW147" s="265">
        <v>0</v>
      </c>
      <c r="AX147" s="265">
        <v>0</v>
      </c>
      <c r="AY147" s="265">
        <f t="shared" si="90"/>
        <v>0</v>
      </c>
      <c r="AZ147" s="265">
        <f t="shared" si="90"/>
        <v>0</v>
      </c>
      <c r="BA147" s="265">
        <f t="shared" si="90"/>
        <v>0</v>
      </c>
      <c r="BB147" s="265">
        <f t="shared" si="90"/>
        <v>0</v>
      </c>
      <c r="BC147" s="265">
        <f t="shared" si="90"/>
        <v>0</v>
      </c>
      <c r="BD147" s="265">
        <f t="shared" si="90"/>
        <v>0</v>
      </c>
      <c r="BE147" s="265">
        <f t="shared" si="90"/>
        <v>0</v>
      </c>
      <c r="BF147" s="265">
        <f t="shared" si="90"/>
        <v>0</v>
      </c>
      <c r="BG147" s="265">
        <f t="shared" si="90"/>
        <v>0</v>
      </c>
      <c r="BH147" s="265">
        <f t="shared" si="90"/>
        <v>0</v>
      </c>
      <c r="BI147" s="265">
        <f t="shared" si="90"/>
        <v>0</v>
      </c>
      <c r="BJ147" s="265">
        <f t="shared" si="90"/>
        <v>0</v>
      </c>
      <c r="BK147" s="265">
        <f t="shared" si="90"/>
        <v>0</v>
      </c>
      <c r="BL147" s="265">
        <f t="shared" si="90"/>
        <v>0</v>
      </c>
      <c r="BM147" s="265">
        <f t="shared" si="90"/>
        <v>0</v>
      </c>
      <c r="BN147" s="265">
        <f t="shared" si="90"/>
        <v>0</v>
      </c>
      <c r="BO147" s="265">
        <f t="shared" si="90"/>
        <v>0</v>
      </c>
      <c r="BP147" s="265">
        <f t="shared" si="90"/>
        <v>0</v>
      </c>
      <c r="BQ147" s="265">
        <f t="shared" si="90"/>
        <v>0</v>
      </c>
      <c r="BR147" s="265">
        <f t="shared" si="90"/>
        <v>0</v>
      </c>
      <c r="BS147" s="265">
        <v>0</v>
      </c>
      <c r="BT147" s="265">
        <v>0</v>
      </c>
      <c r="BU147" s="265">
        <v>0</v>
      </c>
      <c r="BV147" s="265">
        <v>0</v>
      </c>
      <c r="BW147" s="265">
        <f t="shared" ref="BW147:CD147" si="91">SUM(BW148:BW161)</f>
        <v>0</v>
      </c>
      <c r="BX147" s="265">
        <f t="shared" si="91"/>
        <v>0</v>
      </c>
      <c r="BY147" s="265">
        <f t="shared" si="91"/>
        <v>0</v>
      </c>
      <c r="BZ147" s="265">
        <f t="shared" si="91"/>
        <v>0</v>
      </c>
      <c r="CA147" s="265">
        <f t="shared" si="91"/>
        <v>400000000</v>
      </c>
      <c r="CB147" s="265">
        <f t="shared" si="91"/>
        <v>353282510</v>
      </c>
      <c r="CC147" s="265">
        <f t="shared" si="91"/>
        <v>118390446.99999999</v>
      </c>
      <c r="CD147" s="265">
        <f t="shared" si="91"/>
        <v>102387566.99999999</v>
      </c>
      <c r="CE147" s="329">
        <f t="shared" si="79"/>
        <v>0</v>
      </c>
      <c r="CF147" s="330">
        <f t="shared" si="80"/>
        <v>353282510</v>
      </c>
      <c r="CG147" s="330">
        <f t="shared" si="80"/>
        <v>118390446.99999999</v>
      </c>
      <c r="CH147" s="331">
        <f t="shared" si="80"/>
        <v>102387566.99999999</v>
      </c>
      <c r="CI147" s="362"/>
      <c r="CJ147" s="363"/>
      <c r="CK147" s="370"/>
      <c r="CL147" s="371">
        <f>+'[5]Anexo 5.2.A'!Z160</f>
        <v>0</v>
      </c>
      <c r="CM147" s="371">
        <f>+'[5]Anexo 5.2.A'!AA160</f>
        <v>0</v>
      </c>
      <c r="CN147" s="371">
        <f>+'[5]Anexo 5.2.A'!AB160</f>
        <v>0</v>
      </c>
    </row>
    <row r="148" spans="1:92" ht="66" x14ac:dyDescent="0.25">
      <c r="A148" s="342" t="s">
        <v>1035</v>
      </c>
      <c r="B148" s="271">
        <v>150000000</v>
      </c>
      <c r="C148" s="251">
        <f>C$147*(B148/B$147)</f>
        <v>150000000</v>
      </c>
      <c r="D148" s="251">
        <f t="shared" ref="D148:F148" si="92">D$147*(C148/C$147)</f>
        <v>132480941.25</v>
      </c>
      <c r="E148" s="251">
        <f t="shared" si="92"/>
        <v>44396417.625</v>
      </c>
      <c r="F148" s="251">
        <f t="shared" si="92"/>
        <v>38395337.625</v>
      </c>
      <c r="G148" s="252"/>
      <c r="H148" s="252"/>
      <c r="I148" s="252"/>
      <c r="J148" s="252"/>
      <c r="K148" s="252"/>
      <c r="L148" s="252"/>
      <c r="M148" s="252"/>
      <c r="N148" s="252"/>
      <c r="O148" s="252"/>
      <c r="P148" s="252"/>
      <c r="Q148" s="252"/>
      <c r="R148" s="252"/>
      <c r="S148" s="252"/>
      <c r="T148" s="252"/>
      <c r="U148" s="252"/>
      <c r="V148" s="252"/>
      <c r="W148" s="252"/>
      <c r="X148" s="252"/>
      <c r="Y148" s="252"/>
      <c r="Z148" s="252"/>
      <c r="AA148" s="252"/>
      <c r="AB148" s="252"/>
      <c r="AC148" s="252"/>
      <c r="AD148" s="252"/>
      <c r="AE148" s="251"/>
      <c r="AF148" s="251"/>
      <c r="AG148" s="251"/>
      <c r="AH148" s="251"/>
      <c r="AI148" s="254"/>
      <c r="AJ148" s="254"/>
      <c r="AK148" s="254"/>
      <c r="AL148" s="254"/>
      <c r="AM148" s="251"/>
      <c r="AN148" s="251"/>
      <c r="AO148" s="251"/>
      <c r="AP148" s="251"/>
      <c r="AQ148" s="251"/>
      <c r="AR148" s="251"/>
      <c r="AS148" s="251"/>
      <c r="AT148" s="251"/>
      <c r="AU148" s="251"/>
      <c r="AV148" s="251"/>
      <c r="AW148" s="251"/>
      <c r="AX148" s="251"/>
      <c r="AY148" s="251"/>
      <c r="AZ148" s="251"/>
      <c r="BA148" s="251"/>
      <c r="BB148" s="251"/>
      <c r="BC148" s="251"/>
      <c r="BD148" s="251"/>
      <c r="BE148" s="251"/>
      <c r="BF148" s="251"/>
      <c r="BG148" s="251"/>
      <c r="BH148" s="251"/>
      <c r="BI148" s="251"/>
      <c r="BJ148" s="251"/>
      <c r="BK148" s="251"/>
      <c r="BL148" s="251"/>
      <c r="BM148" s="251"/>
      <c r="BN148" s="251"/>
      <c r="BO148" s="251"/>
      <c r="BP148" s="251"/>
      <c r="BQ148" s="251"/>
      <c r="BR148" s="251"/>
      <c r="BS148" s="254"/>
      <c r="BT148" s="254"/>
      <c r="BU148" s="254"/>
      <c r="BV148" s="254"/>
      <c r="BW148" s="254"/>
      <c r="BX148" s="254"/>
      <c r="BY148" s="254"/>
      <c r="BZ148" s="254"/>
      <c r="CA148" s="255">
        <f t="shared" si="52"/>
        <v>150000000</v>
      </c>
      <c r="CB148" s="255">
        <f t="shared" si="52"/>
        <v>132480941.25</v>
      </c>
      <c r="CC148" s="255">
        <f t="shared" si="52"/>
        <v>44396417.625</v>
      </c>
      <c r="CD148" s="255">
        <f t="shared" si="52"/>
        <v>38395337.625</v>
      </c>
      <c r="CE148" s="256">
        <f t="shared" si="79"/>
        <v>0</v>
      </c>
      <c r="CF148" s="257">
        <f t="shared" si="80"/>
        <v>-186857421.58053213</v>
      </c>
      <c r="CG148" s="257">
        <f t="shared" si="80"/>
        <v>-239804028.44646794</v>
      </c>
      <c r="CH148" s="262">
        <f t="shared" si="80"/>
        <v>38395337.625</v>
      </c>
      <c r="CI148" s="366"/>
      <c r="CJ148" s="360"/>
      <c r="CK148" s="367" t="s">
        <v>1130</v>
      </c>
      <c r="CL148" s="368">
        <v>319338362.83053213</v>
      </c>
      <c r="CM148" s="368">
        <v>284200446.07146794</v>
      </c>
      <c r="CN148" s="316"/>
    </row>
    <row r="149" spans="1:92" ht="66" x14ac:dyDescent="0.25">
      <c r="A149" s="342" t="s">
        <v>1036</v>
      </c>
      <c r="B149" s="271"/>
      <c r="C149" s="251">
        <f t="shared" ref="C149:F161" si="93">C$147*(B149/B$147)</f>
        <v>0</v>
      </c>
      <c r="D149" s="251">
        <f t="shared" si="93"/>
        <v>0</v>
      </c>
      <c r="E149" s="251">
        <f t="shared" si="93"/>
        <v>0</v>
      </c>
      <c r="F149" s="251">
        <f t="shared" si="93"/>
        <v>0</v>
      </c>
      <c r="G149" s="252"/>
      <c r="H149" s="252"/>
      <c r="I149" s="252"/>
      <c r="J149" s="252"/>
      <c r="K149" s="252"/>
      <c r="L149" s="252"/>
      <c r="M149" s="252"/>
      <c r="N149" s="252"/>
      <c r="O149" s="252"/>
      <c r="P149" s="252"/>
      <c r="Q149" s="252"/>
      <c r="R149" s="252"/>
      <c r="S149" s="252"/>
      <c r="T149" s="252"/>
      <c r="U149" s="252"/>
      <c r="V149" s="252"/>
      <c r="W149" s="252"/>
      <c r="X149" s="252"/>
      <c r="Y149" s="252"/>
      <c r="Z149" s="252"/>
      <c r="AA149" s="252"/>
      <c r="AB149" s="252"/>
      <c r="AC149" s="252"/>
      <c r="AD149" s="252"/>
      <c r="AE149" s="251"/>
      <c r="AF149" s="251"/>
      <c r="AG149" s="251"/>
      <c r="AH149" s="251"/>
      <c r="AI149" s="251"/>
      <c r="AJ149" s="251"/>
      <c r="AK149" s="251"/>
      <c r="AL149" s="251"/>
      <c r="AM149" s="251"/>
      <c r="AN149" s="251"/>
      <c r="AO149" s="251"/>
      <c r="AP149" s="251"/>
      <c r="AQ149" s="251"/>
      <c r="AR149" s="251"/>
      <c r="AS149" s="251"/>
      <c r="AT149" s="251"/>
      <c r="AU149" s="251"/>
      <c r="AV149" s="251"/>
      <c r="AW149" s="251"/>
      <c r="AX149" s="251"/>
      <c r="AY149" s="251"/>
      <c r="AZ149" s="251"/>
      <c r="BA149" s="251"/>
      <c r="BB149" s="251"/>
      <c r="BC149" s="251"/>
      <c r="BD149" s="251"/>
      <c r="BE149" s="251"/>
      <c r="BF149" s="251"/>
      <c r="BG149" s="251"/>
      <c r="BH149" s="251"/>
      <c r="BI149" s="251"/>
      <c r="BJ149" s="251"/>
      <c r="BK149" s="251"/>
      <c r="BL149" s="251"/>
      <c r="BM149" s="251"/>
      <c r="BN149" s="251"/>
      <c r="BO149" s="251"/>
      <c r="BP149" s="251"/>
      <c r="BQ149" s="251"/>
      <c r="BR149" s="251"/>
      <c r="BS149" s="254"/>
      <c r="BT149" s="254"/>
      <c r="BU149" s="254"/>
      <c r="BV149" s="254"/>
      <c r="BW149" s="254"/>
      <c r="BX149" s="254"/>
      <c r="BY149" s="254"/>
      <c r="BZ149" s="254"/>
      <c r="CA149" s="255">
        <f t="shared" si="52"/>
        <v>0</v>
      </c>
      <c r="CB149" s="255">
        <f t="shared" si="52"/>
        <v>0</v>
      </c>
      <c r="CC149" s="255">
        <f t="shared" si="52"/>
        <v>0</v>
      </c>
      <c r="CD149" s="255">
        <f t="shared" si="52"/>
        <v>0</v>
      </c>
      <c r="CE149" s="256">
        <f t="shared" si="79"/>
        <v>0</v>
      </c>
      <c r="CF149" s="256">
        <f t="shared" si="79"/>
        <v>0</v>
      </c>
      <c r="CG149" s="256">
        <f t="shared" si="79"/>
        <v>0</v>
      </c>
      <c r="CH149" s="256">
        <f t="shared" si="79"/>
        <v>0</v>
      </c>
      <c r="CI149" s="316"/>
      <c r="CJ149" s="360"/>
      <c r="CK149" s="360"/>
      <c r="CL149" s="368"/>
      <c r="CM149" s="368"/>
      <c r="CN149" s="316"/>
    </row>
    <row r="150" spans="1:92" ht="49.5" x14ac:dyDescent="0.3">
      <c r="A150" s="342" t="s">
        <v>1037</v>
      </c>
      <c r="B150" s="271"/>
      <c r="C150" s="251">
        <f t="shared" si="93"/>
        <v>0</v>
      </c>
      <c r="D150" s="251">
        <f t="shared" si="93"/>
        <v>0</v>
      </c>
      <c r="E150" s="251">
        <f t="shared" si="93"/>
        <v>0</v>
      </c>
      <c r="F150" s="251">
        <f t="shared" si="93"/>
        <v>0</v>
      </c>
      <c r="G150" s="252"/>
      <c r="H150" s="252"/>
      <c r="I150" s="252"/>
      <c r="J150" s="252"/>
      <c r="K150" s="252"/>
      <c r="L150" s="252"/>
      <c r="M150" s="252"/>
      <c r="N150" s="252"/>
      <c r="O150" s="252"/>
      <c r="P150" s="252"/>
      <c r="Q150" s="252"/>
      <c r="R150" s="252"/>
      <c r="S150" s="252"/>
      <c r="T150" s="252"/>
      <c r="U150" s="252"/>
      <c r="V150" s="252"/>
      <c r="W150" s="252"/>
      <c r="X150" s="252"/>
      <c r="Y150" s="252"/>
      <c r="Z150" s="252"/>
      <c r="AA150" s="252"/>
      <c r="AB150" s="252"/>
      <c r="AC150" s="252"/>
      <c r="AD150" s="252"/>
      <c r="AE150" s="251"/>
      <c r="AF150" s="251"/>
      <c r="AG150" s="251"/>
      <c r="AH150" s="251"/>
      <c r="AI150" s="251"/>
      <c r="AJ150" s="251"/>
      <c r="AK150" s="251"/>
      <c r="AL150" s="251"/>
      <c r="AM150" s="251"/>
      <c r="AN150" s="251"/>
      <c r="AO150" s="251"/>
      <c r="AP150" s="251"/>
      <c r="AQ150" s="251"/>
      <c r="AR150" s="251"/>
      <c r="AS150" s="251"/>
      <c r="AT150" s="251"/>
      <c r="AU150" s="254"/>
      <c r="AV150" s="254"/>
      <c r="AW150" s="254"/>
      <c r="AX150" s="254"/>
      <c r="AY150" s="251"/>
      <c r="AZ150" s="251"/>
      <c r="BA150" s="251"/>
      <c r="BB150" s="251"/>
      <c r="BC150" s="251"/>
      <c r="BD150" s="251"/>
      <c r="BE150" s="251"/>
      <c r="BF150" s="251"/>
      <c r="BG150" s="251"/>
      <c r="BH150" s="251"/>
      <c r="BI150" s="251"/>
      <c r="BJ150" s="251"/>
      <c r="BK150" s="251"/>
      <c r="BL150" s="251"/>
      <c r="BM150" s="251"/>
      <c r="BN150" s="251"/>
      <c r="BO150" s="251"/>
      <c r="BP150" s="251"/>
      <c r="BQ150" s="251"/>
      <c r="BR150" s="251"/>
      <c r="BS150" s="286"/>
      <c r="BT150" s="286"/>
      <c r="BU150" s="286"/>
      <c r="BV150" s="286"/>
      <c r="BW150" s="286"/>
      <c r="BX150" s="286"/>
      <c r="BY150" s="286"/>
      <c r="BZ150" s="286"/>
      <c r="CA150" s="255">
        <f t="shared" si="52"/>
        <v>0</v>
      </c>
      <c r="CB150" s="255">
        <f t="shared" si="52"/>
        <v>0</v>
      </c>
      <c r="CC150" s="255">
        <f t="shared" si="52"/>
        <v>0</v>
      </c>
      <c r="CD150" s="255">
        <f t="shared" si="52"/>
        <v>0</v>
      </c>
      <c r="CE150" s="256">
        <f t="shared" si="79"/>
        <v>0</v>
      </c>
      <c r="CF150" s="257">
        <f t="shared" si="80"/>
        <v>-31933836.283053216</v>
      </c>
      <c r="CG150" s="257">
        <f t="shared" si="80"/>
        <v>-28420044.607146796</v>
      </c>
      <c r="CH150" s="256">
        <f t="shared" si="79"/>
        <v>0</v>
      </c>
      <c r="CI150" s="316"/>
      <c r="CJ150" s="360"/>
      <c r="CK150" s="367" t="s">
        <v>1131</v>
      </c>
      <c r="CL150" s="368">
        <v>31933836.283053216</v>
      </c>
      <c r="CM150" s="368">
        <v>28420044.607146796</v>
      </c>
      <c r="CN150" s="316"/>
    </row>
    <row r="151" spans="1:92" ht="33" x14ac:dyDescent="0.3">
      <c r="A151" s="342" t="s">
        <v>1038</v>
      </c>
      <c r="B151" s="271"/>
      <c r="C151" s="251">
        <f t="shared" si="93"/>
        <v>0</v>
      </c>
      <c r="D151" s="251">
        <f t="shared" si="93"/>
        <v>0</v>
      </c>
      <c r="E151" s="251">
        <f t="shared" si="93"/>
        <v>0</v>
      </c>
      <c r="F151" s="251">
        <f t="shared" si="93"/>
        <v>0</v>
      </c>
      <c r="G151" s="252"/>
      <c r="H151" s="252"/>
      <c r="I151" s="252"/>
      <c r="J151" s="252"/>
      <c r="K151" s="252"/>
      <c r="L151" s="252"/>
      <c r="M151" s="252"/>
      <c r="N151" s="252"/>
      <c r="O151" s="252"/>
      <c r="P151" s="252"/>
      <c r="Q151" s="252"/>
      <c r="R151" s="252"/>
      <c r="S151" s="252"/>
      <c r="T151" s="252"/>
      <c r="U151" s="252"/>
      <c r="V151" s="252"/>
      <c r="W151" s="252"/>
      <c r="X151" s="252"/>
      <c r="Y151" s="252"/>
      <c r="Z151" s="252"/>
      <c r="AA151" s="252"/>
      <c r="AB151" s="252"/>
      <c r="AC151" s="252"/>
      <c r="AD151" s="252"/>
      <c r="AE151" s="251"/>
      <c r="AF151" s="251"/>
      <c r="AG151" s="251"/>
      <c r="AH151" s="251"/>
      <c r="AI151" s="251"/>
      <c r="AJ151" s="251"/>
      <c r="AK151" s="251"/>
      <c r="AL151" s="251"/>
      <c r="AM151" s="251"/>
      <c r="AN151" s="251"/>
      <c r="AO151" s="251"/>
      <c r="AP151" s="251"/>
      <c r="AQ151" s="251"/>
      <c r="AR151" s="251"/>
      <c r="AS151" s="251"/>
      <c r="AT151" s="251"/>
      <c r="AU151" s="251"/>
      <c r="AV151" s="251"/>
      <c r="AW151" s="251"/>
      <c r="AX151" s="251"/>
      <c r="AY151" s="251"/>
      <c r="AZ151" s="251"/>
      <c r="BA151" s="251"/>
      <c r="BB151" s="251"/>
      <c r="BC151" s="251"/>
      <c r="BD151" s="251"/>
      <c r="BE151" s="251"/>
      <c r="BF151" s="251"/>
      <c r="BG151" s="251"/>
      <c r="BH151" s="251"/>
      <c r="BI151" s="251"/>
      <c r="BJ151" s="251"/>
      <c r="BK151" s="251"/>
      <c r="BL151" s="251"/>
      <c r="BM151" s="251"/>
      <c r="BN151" s="251"/>
      <c r="BO151" s="251"/>
      <c r="BP151" s="251"/>
      <c r="BQ151" s="251"/>
      <c r="BR151" s="251"/>
      <c r="BS151" s="286"/>
      <c r="BT151" s="286"/>
      <c r="BU151" s="286"/>
      <c r="BV151" s="286"/>
      <c r="BW151" s="286"/>
      <c r="BX151" s="286"/>
      <c r="BY151" s="286"/>
      <c r="BZ151" s="286"/>
      <c r="CA151" s="255">
        <f t="shared" si="52"/>
        <v>0</v>
      </c>
      <c r="CB151" s="255">
        <f t="shared" si="52"/>
        <v>0</v>
      </c>
      <c r="CC151" s="255">
        <f t="shared" si="52"/>
        <v>0</v>
      </c>
      <c r="CD151" s="255">
        <f t="shared" si="52"/>
        <v>0</v>
      </c>
      <c r="CE151" s="256">
        <f t="shared" si="79"/>
        <v>0</v>
      </c>
      <c r="CF151" s="257">
        <f t="shared" si="80"/>
        <v>-25547069.026442572</v>
      </c>
      <c r="CG151" s="257">
        <f t="shared" si="80"/>
        <v>-22736035.685717437</v>
      </c>
      <c r="CH151" s="256">
        <f t="shared" si="79"/>
        <v>0</v>
      </c>
      <c r="CI151" s="316"/>
      <c r="CJ151" s="360"/>
      <c r="CK151" s="367" t="s">
        <v>1132</v>
      </c>
      <c r="CL151" s="368">
        <v>25547069.026442572</v>
      </c>
      <c r="CM151" s="368">
        <v>22736035.685717437</v>
      </c>
      <c r="CN151" s="316"/>
    </row>
    <row r="152" spans="1:92" ht="66" x14ac:dyDescent="0.25">
      <c r="A152" s="342" t="s">
        <v>1039</v>
      </c>
      <c r="B152" s="271">
        <v>100000000</v>
      </c>
      <c r="C152" s="251">
        <f t="shared" si="93"/>
        <v>100000000</v>
      </c>
      <c r="D152" s="251">
        <f t="shared" si="93"/>
        <v>88320627.5</v>
      </c>
      <c r="E152" s="251">
        <f t="shared" si="93"/>
        <v>29597611.75</v>
      </c>
      <c r="F152" s="251">
        <f t="shared" si="93"/>
        <v>25596891.75</v>
      </c>
      <c r="G152" s="252"/>
      <c r="H152" s="252"/>
      <c r="I152" s="252"/>
      <c r="J152" s="252"/>
      <c r="K152" s="252"/>
      <c r="L152" s="252"/>
      <c r="M152" s="252"/>
      <c r="N152" s="252"/>
      <c r="O152" s="252"/>
      <c r="P152" s="252"/>
      <c r="Q152" s="252"/>
      <c r="R152" s="252"/>
      <c r="S152" s="252"/>
      <c r="T152" s="252"/>
      <c r="U152" s="252"/>
      <c r="V152" s="252"/>
      <c r="W152" s="252"/>
      <c r="X152" s="252"/>
      <c r="Y152" s="252"/>
      <c r="Z152" s="252"/>
      <c r="AA152" s="252"/>
      <c r="AB152" s="252"/>
      <c r="AC152" s="252"/>
      <c r="AD152" s="252"/>
      <c r="AE152" s="251"/>
      <c r="AF152" s="251"/>
      <c r="AG152" s="251"/>
      <c r="AH152" s="251"/>
      <c r="AI152" s="251"/>
      <c r="AJ152" s="251"/>
      <c r="AK152" s="251"/>
      <c r="AL152" s="251"/>
      <c r="AM152" s="251"/>
      <c r="AN152" s="251"/>
      <c r="AO152" s="251"/>
      <c r="AP152" s="251"/>
      <c r="AQ152" s="251"/>
      <c r="AR152" s="251"/>
      <c r="AS152" s="251"/>
      <c r="AT152" s="251"/>
      <c r="AU152" s="251"/>
      <c r="AV152" s="251"/>
      <c r="AW152" s="251"/>
      <c r="AX152" s="251"/>
      <c r="AY152" s="251"/>
      <c r="AZ152" s="251"/>
      <c r="BA152" s="251"/>
      <c r="BB152" s="251"/>
      <c r="BC152" s="251"/>
      <c r="BD152" s="251"/>
      <c r="BE152" s="251"/>
      <c r="BF152" s="251"/>
      <c r="BG152" s="251"/>
      <c r="BH152" s="251"/>
      <c r="BI152" s="251"/>
      <c r="BJ152" s="251"/>
      <c r="BK152" s="251"/>
      <c r="BL152" s="251"/>
      <c r="BM152" s="251"/>
      <c r="BN152" s="251"/>
      <c r="BO152" s="251"/>
      <c r="BP152" s="251"/>
      <c r="BQ152" s="251"/>
      <c r="BR152" s="251"/>
      <c r="BS152" s="313">
        <v>0</v>
      </c>
      <c r="BT152" s="313">
        <v>0</v>
      </c>
      <c r="BU152" s="313">
        <v>0</v>
      </c>
      <c r="BV152" s="313">
        <v>0</v>
      </c>
      <c r="BW152" s="313"/>
      <c r="BX152" s="313"/>
      <c r="BY152" s="313"/>
      <c r="BZ152" s="313"/>
      <c r="CA152" s="255">
        <f t="shared" si="52"/>
        <v>100000000</v>
      </c>
      <c r="CB152" s="255">
        <f t="shared" si="52"/>
        <v>88320627.5</v>
      </c>
      <c r="CC152" s="255">
        <f t="shared" si="52"/>
        <v>29597611.75</v>
      </c>
      <c r="CD152" s="255">
        <f t="shared" si="52"/>
        <v>25596891.75</v>
      </c>
      <c r="CE152" s="256">
        <f t="shared" si="79"/>
        <v>0</v>
      </c>
      <c r="CF152" s="257">
        <f t="shared" si="80"/>
        <v>-599032.97114849091</v>
      </c>
      <c r="CG152" s="257">
        <f t="shared" si="80"/>
        <v>-49537907.535651267</v>
      </c>
      <c r="CH152" s="262">
        <f t="shared" si="80"/>
        <v>25596891.75</v>
      </c>
      <c r="CI152" s="316"/>
      <c r="CJ152" s="360"/>
      <c r="CK152" s="367" t="s">
        <v>1133</v>
      </c>
      <c r="CL152" s="368">
        <v>88919660.471148491</v>
      </c>
      <c r="CM152" s="368">
        <v>79135519.285651267</v>
      </c>
      <c r="CN152" s="316"/>
    </row>
    <row r="153" spans="1:92" ht="49.5" x14ac:dyDescent="0.25">
      <c r="A153" s="342" t="s">
        <v>1040</v>
      </c>
      <c r="B153" s="271">
        <v>10000000</v>
      </c>
      <c r="C153" s="251">
        <f t="shared" si="93"/>
        <v>10000000</v>
      </c>
      <c r="D153" s="251">
        <f t="shared" si="93"/>
        <v>8832062.75</v>
      </c>
      <c r="E153" s="251">
        <f t="shared" si="93"/>
        <v>2959761.1750000003</v>
      </c>
      <c r="F153" s="251">
        <f t="shared" si="93"/>
        <v>2559689.1750000003</v>
      </c>
      <c r="G153" s="252"/>
      <c r="H153" s="252"/>
      <c r="I153" s="252"/>
      <c r="J153" s="252"/>
      <c r="K153" s="252"/>
      <c r="L153" s="252"/>
      <c r="M153" s="252"/>
      <c r="N153" s="252"/>
      <c r="O153" s="252"/>
      <c r="P153" s="252"/>
      <c r="Q153" s="252"/>
      <c r="R153" s="252"/>
      <c r="S153" s="252"/>
      <c r="T153" s="252"/>
      <c r="U153" s="252"/>
      <c r="V153" s="252"/>
      <c r="W153" s="252"/>
      <c r="X153" s="252"/>
      <c r="Y153" s="252"/>
      <c r="Z153" s="252"/>
      <c r="AA153" s="252"/>
      <c r="AB153" s="252"/>
      <c r="AC153" s="252"/>
      <c r="AD153" s="252"/>
      <c r="AE153" s="251"/>
      <c r="AF153" s="251"/>
      <c r="AG153" s="251"/>
      <c r="AH153" s="251"/>
      <c r="AI153" s="251"/>
      <c r="AJ153" s="251"/>
      <c r="AK153" s="251"/>
      <c r="AL153" s="251"/>
      <c r="AM153" s="251"/>
      <c r="AN153" s="251"/>
      <c r="AO153" s="251"/>
      <c r="AP153" s="251"/>
      <c r="AQ153" s="251"/>
      <c r="AR153" s="251"/>
      <c r="AS153" s="251"/>
      <c r="AT153" s="251"/>
      <c r="AU153" s="251"/>
      <c r="AV153" s="251"/>
      <c r="AW153" s="251"/>
      <c r="AX153" s="251"/>
      <c r="AY153" s="251"/>
      <c r="AZ153" s="251"/>
      <c r="BA153" s="251"/>
      <c r="BB153" s="251"/>
      <c r="BC153" s="251"/>
      <c r="BD153" s="251"/>
      <c r="BE153" s="251"/>
      <c r="BF153" s="251"/>
      <c r="BG153" s="251"/>
      <c r="BH153" s="251"/>
      <c r="BI153" s="251"/>
      <c r="BJ153" s="251"/>
      <c r="BK153" s="251"/>
      <c r="BL153" s="251"/>
      <c r="BM153" s="251"/>
      <c r="BN153" s="251"/>
      <c r="BO153" s="251"/>
      <c r="BP153" s="251"/>
      <c r="BQ153" s="251"/>
      <c r="BR153" s="251"/>
      <c r="BS153" s="254"/>
      <c r="BT153" s="254"/>
      <c r="BU153" s="254"/>
      <c r="BV153" s="254"/>
      <c r="BW153" s="254"/>
      <c r="BX153" s="254"/>
      <c r="BY153" s="254"/>
      <c r="BZ153" s="254"/>
      <c r="CA153" s="255">
        <f t="shared" si="52"/>
        <v>10000000</v>
      </c>
      <c r="CB153" s="255">
        <f t="shared" si="52"/>
        <v>8832062.75</v>
      </c>
      <c r="CC153" s="255">
        <f t="shared" si="52"/>
        <v>2959761.1750000003</v>
      </c>
      <c r="CD153" s="255">
        <f t="shared" si="52"/>
        <v>2559689.1750000003</v>
      </c>
      <c r="CE153" s="256">
        <f t="shared" si="79"/>
        <v>0</v>
      </c>
      <c r="CF153" s="257">
        <f t="shared" si="80"/>
        <v>-3941471.7632212862</v>
      </c>
      <c r="CG153" s="257">
        <f t="shared" si="80"/>
        <v>-8408256.667858718</v>
      </c>
      <c r="CH153" s="262">
        <f t="shared" si="80"/>
        <v>2559689.1750000003</v>
      </c>
      <c r="CI153" s="316"/>
      <c r="CJ153" s="360"/>
      <c r="CK153" s="373" t="s">
        <v>1134</v>
      </c>
      <c r="CL153" s="368">
        <v>12773534.513221286</v>
      </c>
      <c r="CM153" s="368">
        <v>11368017.842858719</v>
      </c>
      <c r="CN153" s="316"/>
    </row>
    <row r="154" spans="1:92" ht="49.5" x14ac:dyDescent="0.25">
      <c r="A154" s="343" t="s">
        <v>1094</v>
      </c>
      <c r="B154" s="271">
        <v>0</v>
      </c>
      <c r="C154" s="251">
        <f t="shared" si="93"/>
        <v>0</v>
      </c>
      <c r="D154" s="251">
        <f t="shared" si="93"/>
        <v>0</v>
      </c>
      <c r="E154" s="251">
        <f t="shared" si="93"/>
        <v>0</v>
      </c>
      <c r="F154" s="251">
        <f t="shared" si="93"/>
        <v>0</v>
      </c>
      <c r="G154" s="252"/>
      <c r="H154" s="252"/>
      <c r="I154" s="252"/>
      <c r="J154" s="252"/>
      <c r="K154" s="252"/>
      <c r="L154" s="252"/>
      <c r="M154" s="252"/>
      <c r="N154" s="252"/>
      <c r="O154" s="252"/>
      <c r="P154" s="252"/>
      <c r="Q154" s="252"/>
      <c r="R154" s="252"/>
      <c r="S154" s="252"/>
      <c r="T154" s="252"/>
      <c r="U154" s="252"/>
      <c r="V154" s="252"/>
      <c r="W154" s="252"/>
      <c r="X154" s="252"/>
      <c r="Y154" s="252"/>
      <c r="Z154" s="252"/>
      <c r="AA154" s="252"/>
      <c r="AB154" s="252"/>
      <c r="AC154" s="252"/>
      <c r="AD154" s="252"/>
      <c r="AE154" s="251"/>
      <c r="AF154" s="251"/>
      <c r="AG154" s="251"/>
      <c r="AH154" s="251"/>
      <c r="AI154" s="251"/>
      <c r="AJ154" s="251"/>
      <c r="AK154" s="251"/>
      <c r="AL154" s="251"/>
      <c r="AM154" s="251"/>
      <c r="AN154" s="251"/>
      <c r="AO154" s="251"/>
      <c r="AP154" s="251"/>
      <c r="AQ154" s="251"/>
      <c r="AR154" s="251"/>
      <c r="AS154" s="251"/>
      <c r="AT154" s="251"/>
      <c r="AU154" s="251"/>
      <c r="AV154" s="251"/>
      <c r="AW154" s="251"/>
      <c r="AX154" s="251"/>
      <c r="AY154" s="251"/>
      <c r="AZ154" s="251"/>
      <c r="BA154" s="251"/>
      <c r="BB154" s="251"/>
      <c r="BC154" s="251"/>
      <c r="BD154" s="251"/>
      <c r="BE154" s="251"/>
      <c r="BF154" s="251"/>
      <c r="BG154" s="251"/>
      <c r="BH154" s="251"/>
      <c r="BI154" s="251"/>
      <c r="BJ154" s="251"/>
      <c r="BK154" s="251"/>
      <c r="BL154" s="251"/>
      <c r="BM154" s="251"/>
      <c r="BN154" s="251"/>
      <c r="BO154" s="251"/>
      <c r="BP154" s="251"/>
      <c r="BQ154" s="251"/>
      <c r="BR154" s="251"/>
      <c r="BS154" s="254"/>
      <c r="BT154" s="254"/>
      <c r="BU154" s="254"/>
      <c r="BV154" s="254"/>
      <c r="BW154" s="254"/>
      <c r="BX154" s="254"/>
      <c r="BY154" s="254"/>
      <c r="BZ154" s="254"/>
      <c r="CA154" s="255">
        <f t="shared" ref="CA154:CD210" si="94">+C154+G154+K154+O154+S154+W154+AA154+AE154+AI154+AM154+AQ154+AU154+AY154+BC154+BG154+BK154+BO154+BS154+BW154</f>
        <v>0</v>
      </c>
      <c r="CB154" s="255">
        <f t="shared" si="94"/>
        <v>0</v>
      </c>
      <c r="CC154" s="255">
        <f t="shared" si="94"/>
        <v>0</v>
      </c>
      <c r="CD154" s="255">
        <f t="shared" si="94"/>
        <v>0</v>
      </c>
      <c r="CE154" s="256">
        <f t="shared" si="79"/>
        <v>0</v>
      </c>
      <c r="CF154" s="257">
        <f t="shared" si="80"/>
        <v>-12773534.513221286</v>
      </c>
      <c r="CG154" s="257">
        <f t="shared" si="80"/>
        <v>-11368017.842858719</v>
      </c>
      <c r="CH154" s="256">
        <f t="shared" ref="CH154:CH156" si="95">+CD154-E154</f>
        <v>0</v>
      </c>
      <c r="CI154" s="316"/>
      <c r="CJ154" s="360"/>
      <c r="CK154" s="373" t="s">
        <v>1092</v>
      </c>
      <c r="CL154" s="368">
        <v>12773534.513221286</v>
      </c>
      <c r="CM154" s="368">
        <v>11368017.842858719</v>
      </c>
      <c r="CN154" s="316"/>
    </row>
    <row r="155" spans="1:92" ht="33" x14ac:dyDescent="0.3">
      <c r="A155" s="342" t="s">
        <v>1041</v>
      </c>
      <c r="B155" s="271"/>
      <c r="C155" s="251">
        <f t="shared" si="93"/>
        <v>0</v>
      </c>
      <c r="D155" s="251">
        <f t="shared" si="93"/>
        <v>0</v>
      </c>
      <c r="E155" s="251">
        <f t="shared" si="93"/>
        <v>0</v>
      </c>
      <c r="F155" s="251">
        <f t="shared" si="93"/>
        <v>0</v>
      </c>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59"/>
      <c r="AC155" s="259"/>
      <c r="AD155" s="259"/>
      <c r="AE155" s="259"/>
      <c r="AF155" s="259"/>
      <c r="AG155" s="259"/>
      <c r="AH155" s="259"/>
      <c r="AI155" s="259"/>
      <c r="AJ155" s="259"/>
      <c r="AK155" s="259"/>
      <c r="AL155" s="259"/>
      <c r="AM155" s="259"/>
      <c r="AN155" s="259"/>
      <c r="AO155" s="259"/>
      <c r="AP155" s="259"/>
      <c r="AQ155" s="259"/>
      <c r="AR155" s="259"/>
      <c r="AS155" s="259"/>
      <c r="AT155" s="259"/>
      <c r="AU155" s="259"/>
      <c r="AV155" s="259"/>
      <c r="AW155" s="259"/>
      <c r="AX155" s="259"/>
      <c r="AY155" s="259"/>
      <c r="AZ155" s="259"/>
      <c r="BA155" s="259"/>
      <c r="BB155" s="259"/>
      <c r="BC155" s="259"/>
      <c r="BD155" s="259"/>
      <c r="BE155" s="259"/>
      <c r="BF155" s="259"/>
      <c r="BG155" s="259"/>
      <c r="BH155" s="259"/>
      <c r="BI155" s="259"/>
      <c r="BJ155" s="259"/>
      <c r="BK155" s="251"/>
      <c r="BL155" s="251"/>
      <c r="BM155" s="251"/>
      <c r="BN155" s="251"/>
      <c r="BO155" s="259"/>
      <c r="BP155" s="259"/>
      <c r="BQ155" s="259"/>
      <c r="BR155" s="259"/>
      <c r="BS155" s="254"/>
      <c r="BT155" s="254"/>
      <c r="BU155" s="254"/>
      <c r="BV155" s="254"/>
      <c r="BW155" s="254"/>
      <c r="BX155" s="254"/>
      <c r="BY155" s="254"/>
      <c r="BZ155" s="254"/>
      <c r="CA155" s="255">
        <f t="shared" si="94"/>
        <v>0</v>
      </c>
      <c r="CB155" s="255">
        <f t="shared" si="94"/>
        <v>0</v>
      </c>
      <c r="CC155" s="255">
        <f t="shared" si="94"/>
        <v>0</v>
      </c>
      <c r="CD155" s="255">
        <f t="shared" si="94"/>
        <v>0</v>
      </c>
      <c r="CE155" s="256">
        <f t="shared" si="79"/>
        <v>0</v>
      </c>
      <c r="CF155" s="256">
        <f t="shared" si="79"/>
        <v>0</v>
      </c>
      <c r="CG155" s="256">
        <f t="shared" si="79"/>
        <v>0</v>
      </c>
      <c r="CH155" s="256">
        <f t="shared" si="95"/>
        <v>0</v>
      </c>
      <c r="CI155" s="290"/>
      <c r="CJ155" s="290"/>
      <c r="CK155" s="373" t="s">
        <v>1041</v>
      </c>
      <c r="CL155" s="368">
        <v>0</v>
      </c>
      <c r="CM155" s="368">
        <v>0</v>
      </c>
      <c r="CN155" s="290"/>
    </row>
    <row r="156" spans="1:92" ht="33" x14ac:dyDescent="0.25">
      <c r="A156" s="343" t="s">
        <v>1095</v>
      </c>
      <c r="B156" s="271"/>
      <c r="C156" s="251">
        <f t="shared" si="93"/>
        <v>0</v>
      </c>
      <c r="D156" s="251">
        <f t="shared" si="93"/>
        <v>0</v>
      </c>
      <c r="E156" s="251">
        <f t="shared" si="93"/>
        <v>0</v>
      </c>
      <c r="F156" s="251">
        <f t="shared" si="93"/>
        <v>0</v>
      </c>
      <c r="G156" s="252"/>
      <c r="H156" s="252"/>
      <c r="I156" s="252"/>
      <c r="J156" s="252"/>
      <c r="K156" s="252"/>
      <c r="L156" s="252"/>
      <c r="M156" s="252"/>
      <c r="N156" s="252"/>
      <c r="O156" s="275"/>
      <c r="P156" s="275"/>
      <c r="Q156" s="275"/>
      <c r="R156" s="275"/>
      <c r="S156" s="283"/>
      <c r="T156" s="283"/>
      <c r="U156" s="283"/>
      <c r="V156" s="283"/>
      <c r="W156" s="252"/>
      <c r="X156" s="252"/>
      <c r="Y156" s="252"/>
      <c r="Z156" s="252"/>
      <c r="AA156" s="252"/>
      <c r="AB156" s="252"/>
      <c r="AC156" s="252"/>
      <c r="AD156" s="252"/>
      <c r="AE156" s="251"/>
      <c r="AF156" s="251"/>
      <c r="AG156" s="251"/>
      <c r="AH156" s="251"/>
      <c r="AI156" s="251"/>
      <c r="AJ156" s="251"/>
      <c r="AK156" s="251"/>
      <c r="AL156" s="251"/>
      <c r="AM156" s="251"/>
      <c r="AN156" s="251"/>
      <c r="AO156" s="251"/>
      <c r="AP156" s="251"/>
      <c r="AQ156" s="251"/>
      <c r="AR156" s="251"/>
      <c r="AS156" s="251"/>
      <c r="AT156" s="251"/>
      <c r="AU156" s="251"/>
      <c r="AV156" s="251"/>
      <c r="AW156" s="251"/>
      <c r="AX156" s="251"/>
      <c r="AY156" s="251"/>
      <c r="AZ156" s="251"/>
      <c r="BA156" s="251"/>
      <c r="BB156" s="251"/>
      <c r="BC156" s="251"/>
      <c r="BD156" s="251"/>
      <c r="BE156" s="251"/>
      <c r="BF156" s="251"/>
      <c r="BG156" s="251"/>
      <c r="BH156" s="251"/>
      <c r="BI156" s="251"/>
      <c r="BJ156" s="251"/>
      <c r="BK156" s="251"/>
      <c r="BL156" s="251"/>
      <c r="BM156" s="251"/>
      <c r="BN156" s="251"/>
      <c r="BO156" s="251"/>
      <c r="BP156" s="251"/>
      <c r="BQ156" s="251"/>
      <c r="BR156" s="251"/>
      <c r="BS156" s="254"/>
      <c r="BT156" s="254"/>
      <c r="BU156" s="254"/>
      <c r="BV156" s="254"/>
      <c r="BW156" s="254"/>
      <c r="BX156" s="254"/>
      <c r="BY156" s="254"/>
      <c r="BZ156" s="254"/>
      <c r="CA156" s="255">
        <f t="shared" si="94"/>
        <v>0</v>
      </c>
      <c r="CB156" s="255">
        <f t="shared" si="94"/>
        <v>0</v>
      </c>
      <c r="CC156" s="255">
        <f t="shared" si="94"/>
        <v>0</v>
      </c>
      <c r="CD156" s="255">
        <f t="shared" si="94"/>
        <v>0</v>
      </c>
      <c r="CE156" s="256">
        <f t="shared" si="79"/>
        <v>0</v>
      </c>
      <c r="CF156" s="256">
        <f t="shared" si="79"/>
        <v>0</v>
      </c>
      <c r="CG156" s="256">
        <f t="shared" si="79"/>
        <v>0</v>
      </c>
      <c r="CH156" s="256">
        <f t="shared" si="95"/>
        <v>0</v>
      </c>
      <c r="CI156" s="316"/>
      <c r="CJ156" s="360"/>
      <c r="CK156" s="373" t="s">
        <v>1135</v>
      </c>
      <c r="CL156" s="368">
        <v>0</v>
      </c>
      <c r="CM156" s="368">
        <v>0</v>
      </c>
      <c r="CN156" s="316"/>
    </row>
    <row r="157" spans="1:92" ht="33" x14ac:dyDescent="0.25">
      <c r="A157" s="342" t="s">
        <v>1042</v>
      </c>
      <c r="B157" s="281">
        <v>20000000</v>
      </c>
      <c r="C157" s="251">
        <f t="shared" si="93"/>
        <v>20000000</v>
      </c>
      <c r="D157" s="251">
        <f t="shared" si="93"/>
        <v>17664125.5</v>
      </c>
      <c r="E157" s="251">
        <f t="shared" si="93"/>
        <v>5919522.3500000006</v>
      </c>
      <c r="F157" s="251">
        <f t="shared" si="93"/>
        <v>5119378.3500000006</v>
      </c>
      <c r="G157" s="344"/>
      <c r="H157" s="344"/>
      <c r="I157" s="344"/>
      <c r="J157" s="344"/>
      <c r="K157" s="344"/>
      <c r="L157" s="344"/>
      <c r="M157" s="344"/>
      <c r="N157" s="344"/>
      <c r="O157" s="344"/>
      <c r="P157" s="344"/>
      <c r="Q157" s="344"/>
      <c r="R157" s="344"/>
      <c r="S157" s="252"/>
      <c r="T157" s="252"/>
      <c r="U157" s="252"/>
      <c r="V157" s="252"/>
      <c r="W157" s="252"/>
      <c r="X157" s="252"/>
      <c r="Y157" s="252"/>
      <c r="Z157" s="252"/>
      <c r="AA157" s="252"/>
      <c r="AB157" s="252"/>
      <c r="AC157" s="252"/>
      <c r="AD157" s="252"/>
      <c r="AE157" s="251"/>
      <c r="AF157" s="251"/>
      <c r="AG157" s="251"/>
      <c r="AH157" s="251"/>
      <c r="AI157" s="251"/>
      <c r="AJ157" s="251"/>
      <c r="AK157" s="251"/>
      <c r="AL157" s="251"/>
      <c r="AM157" s="251"/>
      <c r="AN157" s="251"/>
      <c r="AO157" s="251"/>
      <c r="AP157" s="251"/>
      <c r="AQ157" s="251"/>
      <c r="AR157" s="251"/>
      <c r="AS157" s="251"/>
      <c r="AT157" s="251"/>
      <c r="AU157" s="251"/>
      <c r="AV157" s="251"/>
      <c r="AW157" s="251"/>
      <c r="AX157" s="251"/>
      <c r="AY157" s="251"/>
      <c r="AZ157" s="251"/>
      <c r="BA157" s="251"/>
      <c r="BB157" s="251"/>
      <c r="BC157" s="251"/>
      <c r="BD157" s="251"/>
      <c r="BE157" s="251"/>
      <c r="BF157" s="251"/>
      <c r="BG157" s="251"/>
      <c r="BH157" s="251"/>
      <c r="BI157" s="251"/>
      <c r="BJ157" s="251"/>
      <c r="BK157" s="251"/>
      <c r="BL157" s="251"/>
      <c r="BM157" s="251"/>
      <c r="BN157" s="251"/>
      <c r="BO157" s="251"/>
      <c r="BP157" s="251"/>
      <c r="BQ157" s="251"/>
      <c r="BR157" s="251"/>
      <c r="BS157" s="254"/>
      <c r="BT157" s="254"/>
      <c r="BU157" s="254"/>
      <c r="BV157" s="254"/>
      <c r="BW157" s="254"/>
      <c r="BX157" s="254"/>
      <c r="BY157" s="254"/>
      <c r="BZ157" s="254"/>
      <c r="CA157" s="255">
        <f t="shared" si="94"/>
        <v>20000000</v>
      </c>
      <c r="CB157" s="255">
        <f t="shared" si="94"/>
        <v>17664125.5</v>
      </c>
      <c r="CC157" s="255">
        <f t="shared" si="94"/>
        <v>5919522.3500000006</v>
      </c>
      <c r="CD157" s="255">
        <f t="shared" si="94"/>
        <v>5119378.3500000006</v>
      </c>
      <c r="CE157" s="256">
        <f t="shared" si="79"/>
        <v>0</v>
      </c>
      <c r="CF157" s="257">
        <f t="shared" si="80"/>
        <v>17664125.5</v>
      </c>
      <c r="CG157" s="257">
        <f t="shared" si="80"/>
        <v>5919522.3500000006</v>
      </c>
      <c r="CH157" s="262">
        <f t="shared" si="80"/>
        <v>5119378.3500000006</v>
      </c>
      <c r="CI157" s="316"/>
      <c r="CJ157" s="360"/>
      <c r="CK157" s="373" t="s">
        <v>1043</v>
      </c>
      <c r="CL157" s="368">
        <v>0</v>
      </c>
      <c r="CM157" s="368">
        <v>0</v>
      </c>
      <c r="CN157" s="316"/>
    </row>
    <row r="158" spans="1:92" ht="33" x14ac:dyDescent="0.25">
      <c r="A158" s="345" t="s">
        <v>1043</v>
      </c>
      <c r="B158" s="281">
        <v>20000000</v>
      </c>
      <c r="C158" s="251">
        <f t="shared" si="93"/>
        <v>20000000</v>
      </c>
      <c r="D158" s="251">
        <f t="shared" si="93"/>
        <v>17664125.5</v>
      </c>
      <c r="E158" s="251">
        <f t="shared" si="93"/>
        <v>5919522.3500000006</v>
      </c>
      <c r="F158" s="251">
        <f t="shared" si="93"/>
        <v>5119378.3500000006</v>
      </c>
      <c r="G158" s="252"/>
      <c r="H158" s="252"/>
      <c r="I158" s="252"/>
      <c r="J158" s="252"/>
      <c r="K158" s="252"/>
      <c r="L158" s="252"/>
      <c r="M158" s="252"/>
      <c r="N158" s="252"/>
      <c r="O158" s="252"/>
      <c r="P158" s="252"/>
      <c r="Q158" s="252"/>
      <c r="R158" s="252"/>
      <c r="S158" s="252"/>
      <c r="T158" s="252"/>
      <c r="U158" s="252"/>
      <c r="V158" s="252"/>
      <c r="W158" s="252"/>
      <c r="X158" s="252"/>
      <c r="Y158" s="252"/>
      <c r="Z158" s="252"/>
      <c r="AA158" s="252"/>
      <c r="AB158" s="252"/>
      <c r="AC158" s="252"/>
      <c r="AD158" s="252"/>
      <c r="AE158" s="251"/>
      <c r="AF158" s="251"/>
      <c r="AG158" s="251"/>
      <c r="AH158" s="251"/>
      <c r="AI158" s="251"/>
      <c r="AJ158" s="251"/>
      <c r="AK158" s="251"/>
      <c r="AL158" s="251"/>
      <c r="AM158" s="251"/>
      <c r="AN158" s="251"/>
      <c r="AO158" s="251"/>
      <c r="AP158" s="251"/>
      <c r="AQ158" s="251"/>
      <c r="AR158" s="251"/>
      <c r="AS158" s="251"/>
      <c r="AT158" s="251"/>
      <c r="AU158" s="251"/>
      <c r="AV158" s="251"/>
      <c r="AW158" s="251"/>
      <c r="AX158" s="251"/>
      <c r="AY158" s="251"/>
      <c r="AZ158" s="251"/>
      <c r="BA158" s="251"/>
      <c r="BB158" s="251"/>
      <c r="BC158" s="251"/>
      <c r="BD158" s="251"/>
      <c r="BE158" s="251"/>
      <c r="BF158" s="251"/>
      <c r="BG158" s="251"/>
      <c r="BH158" s="251"/>
      <c r="BI158" s="251"/>
      <c r="BJ158" s="251"/>
      <c r="BK158" s="251"/>
      <c r="BL158" s="251"/>
      <c r="BM158" s="251"/>
      <c r="BN158" s="251"/>
      <c r="BO158" s="251"/>
      <c r="BP158" s="251"/>
      <c r="BQ158" s="251"/>
      <c r="BR158" s="251"/>
      <c r="BS158" s="254"/>
      <c r="BT158" s="254"/>
      <c r="BU158" s="254"/>
      <c r="BV158" s="254"/>
      <c r="BW158" s="254"/>
      <c r="BX158" s="254"/>
      <c r="BY158" s="254"/>
      <c r="BZ158" s="254"/>
      <c r="CA158" s="255">
        <f t="shared" si="94"/>
        <v>20000000</v>
      </c>
      <c r="CB158" s="255">
        <f t="shared" si="94"/>
        <v>17664125.5</v>
      </c>
      <c r="CC158" s="255">
        <f t="shared" si="94"/>
        <v>5919522.3500000006</v>
      </c>
      <c r="CD158" s="255">
        <f t="shared" si="94"/>
        <v>5119378.3500000006</v>
      </c>
      <c r="CE158" s="256">
        <f t="shared" si="79"/>
        <v>0</v>
      </c>
      <c r="CF158" s="257">
        <f t="shared" si="80"/>
        <v>17664125.5</v>
      </c>
      <c r="CG158" s="257">
        <f t="shared" si="80"/>
        <v>5919522.3500000006</v>
      </c>
      <c r="CH158" s="262">
        <f t="shared" si="80"/>
        <v>5119378.3500000006</v>
      </c>
      <c r="CI158" s="316"/>
      <c r="CJ158" s="360"/>
      <c r="CK158" s="360"/>
      <c r="CL158" s="368"/>
      <c r="CM158" s="368"/>
      <c r="CN158" s="316"/>
    </row>
    <row r="159" spans="1:92" ht="49.5" x14ac:dyDescent="0.25">
      <c r="A159" s="342" t="s">
        <v>1044</v>
      </c>
      <c r="B159" s="281">
        <v>80000000</v>
      </c>
      <c r="C159" s="251">
        <f t="shared" si="93"/>
        <v>80000000</v>
      </c>
      <c r="D159" s="251">
        <f t="shared" si="93"/>
        <v>70656502</v>
      </c>
      <c r="E159" s="251">
        <f t="shared" si="93"/>
        <v>23678089.400000002</v>
      </c>
      <c r="F159" s="251">
        <f t="shared" si="93"/>
        <v>20477513.400000002</v>
      </c>
      <c r="G159" s="252"/>
      <c r="H159" s="252"/>
      <c r="I159" s="252"/>
      <c r="J159" s="252"/>
      <c r="K159" s="252"/>
      <c r="L159" s="252"/>
      <c r="M159" s="252"/>
      <c r="N159" s="252"/>
      <c r="O159" s="252"/>
      <c r="P159" s="252"/>
      <c r="Q159" s="252"/>
      <c r="R159" s="252"/>
      <c r="S159" s="252"/>
      <c r="T159" s="252"/>
      <c r="U159" s="252"/>
      <c r="V159" s="252"/>
      <c r="W159" s="252"/>
      <c r="X159" s="252"/>
      <c r="Y159" s="252"/>
      <c r="Z159" s="252"/>
      <c r="AA159" s="252"/>
      <c r="AB159" s="252"/>
      <c r="AC159" s="252"/>
      <c r="AD159" s="252"/>
      <c r="AE159" s="251"/>
      <c r="AF159" s="251"/>
      <c r="AG159" s="251"/>
      <c r="AH159" s="251"/>
      <c r="AI159" s="251"/>
      <c r="AJ159" s="251"/>
      <c r="AK159" s="251"/>
      <c r="AL159" s="251"/>
      <c r="AM159" s="251"/>
      <c r="AN159" s="251"/>
      <c r="AO159" s="251"/>
      <c r="AP159" s="251"/>
      <c r="AQ159" s="251"/>
      <c r="AR159" s="251"/>
      <c r="AS159" s="251"/>
      <c r="AT159" s="251"/>
      <c r="AU159" s="251"/>
      <c r="AV159" s="251"/>
      <c r="AW159" s="251"/>
      <c r="AX159" s="251"/>
      <c r="AY159" s="251"/>
      <c r="AZ159" s="251"/>
      <c r="BA159" s="251"/>
      <c r="BB159" s="251"/>
      <c r="BC159" s="251"/>
      <c r="BD159" s="251"/>
      <c r="BE159" s="251"/>
      <c r="BF159" s="251"/>
      <c r="BG159" s="251"/>
      <c r="BH159" s="251"/>
      <c r="BI159" s="251"/>
      <c r="BJ159" s="251"/>
      <c r="BK159" s="251"/>
      <c r="BL159" s="251"/>
      <c r="BM159" s="251"/>
      <c r="BN159" s="251"/>
      <c r="BO159" s="251"/>
      <c r="BP159" s="251"/>
      <c r="BQ159" s="251"/>
      <c r="BR159" s="251"/>
      <c r="BS159" s="254"/>
      <c r="BT159" s="254"/>
      <c r="BU159" s="254"/>
      <c r="BV159" s="254"/>
      <c r="BW159" s="254"/>
      <c r="BX159" s="254"/>
      <c r="BY159" s="254"/>
      <c r="BZ159" s="254"/>
      <c r="CA159" s="255">
        <f t="shared" si="94"/>
        <v>80000000</v>
      </c>
      <c r="CB159" s="255">
        <f t="shared" si="94"/>
        <v>70656502</v>
      </c>
      <c r="CC159" s="255">
        <f t="shared" si="94"/>
        <v>23678089.400000002</v>
      </c>
      <c r="CD159" s="255">
        <f t="shared" si="94"/>
        <v>20477513.400000002</v>
      </c>
      <c r="CE159" s="256">
        <f t="shared" si="79"/>
        <v>0</v>
      </c>
      <c r="CF159" s="257">
        <f t="shared" si="80"/>
        <v>70656502</v>
      </c>
      <c r="CG159" s="257">
        <f t="shared" si="80"/>
        <v>23678089.400000002</v>
      </c>
      <c r="CH159" s="262">
        <f t="shared" si="80"/>
        <v>20477513.400000002</v>
      </c>
      <c r="CI159" s="316"/>
      <c r="CJ159" s="360"/>
      <c r="CK159" s="373" t="s">
        <v>1136</v>
      </c>
      <c r="CL159" s="368">
        <v>0</v>
      </c>
      <c r="CM159" s="368">
        <v>0</v>
      </c>
      <c r="CN159" s="316"/>
    </row>
    <row r="160" spans="1:92" ht="33" x14ac:dyDescent="0.25">
      <c r="A160" s="342" t="s">
        <v>1045</v>
      </c>
      <c r="B160" s="271">
        <v>20000000</v>
      </c>
      <c r="C160" s="251">
        <f t="shared" si="93"/>
        <v>20000000</v>
      </c>
      <c r="D160" s="251">
        <f t="shared" si="93"/>
        <v>17664125.5</v>
      </c>
      <c r="E160" s="251">
        <f t="shared" si="93"/>
        <v>5919522.3500000006</v>
      </c>
      <c r="F160" s="251">
        <f t="shared" si="93"/>
        <v>5119378.3500000006</v>
      </c>
      <c r="G160" s="252"/>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252"/>
      <c r="AD160" s="252"/>
      <c r="AE160" s="251"/>
      <c r="AF160" s="251"/>
      <c r="AG160" s="251"/>
      <c r="AH160" s="251"/>
      <c r="AI160" s="251"/>
      <c r="AJ160" s="251"/>
      <c r="AK160" s="251"/>
      <c r="AL160" s="251"/>
      <c r="AM160" s="251"/>
      <c r="AN160" s="251"/>
      <c r="AO160" s="251"/>
      <c r="AP160" s="251"/>
      <c r="AQ160" s="251"/>
      <c r="AR160" s="251"/>
      <c r="AS160" s="251"/>
      <c r="AT160" s="251"/>
      <c r="AU160" s="251"/>
      <c r="AV160" s="251"/>
      <c r="AW160" s="251"/>
      <c r="AX160" s="251"/>
      <c r="AY160" s="251"/>
      <c r="AZ160" s="251"/>
      <c r="BA160" s="251"/>
      <c r="BB160" s="251"/>
      <c r="BC160" s="251"/>
      <c r="BD160" s="251"/>
      <c r="BE160" s="251"/>
      <c r="BF160" s="251"/>
      <c r="BG160" s="251"/>
      <c r="BH160" s="251"/>
      <c r="BI160" s="251"/>
      <c r="BJ160" s="251"/>
      <c r="BK160" s="251"/>
      <c r="BL160" s="251"/>
      <c r="BM160" s="251"/>
      <c r="BN160" s="251"/>
      <c r="BO160" s="277"/>
      <c r="BP160" s="277"/>
      <c r="BQ160" s="277"/>
      <c r="BR160" s="277"/>
      <c r="BS160" s="254"/>
      <c r="BT160" s="254"/>
      <c r="BU160" s="254"/>
      <c r="BV160" s="254"/>
      <c r="BW160" s="254"/>
      <c r="BX160" s="254"/>
      <c r="BY160" s="254"/>
      <c r="BZ160" s="254"/>
      <c r="CA160" s="255">
        <f t="shared" si="94"/>
        <v>20000000</v>
      </c>
      <c r="CB160" s="255">
        <f t="shared" si="94"/>
        <v>17664125.5</v>
      </c>
      <c r="CC160" s="255">
        <f t="shared" si="94"/>
        <v>5919522.3500000006</v>
      </c>
      <c r="CD160" s="255">
        <f t="shared" si="94"/>
        <v>5119378.3500000006</v>
      </c>
      <c r="CE160" s="256">
        <f t="shared" si="79"/>
        <v>0</v>
      </c>
      <c r="CF160" s="257">
        <f t="shared" si="80"/>
        <v>-58977081.579327703</v>
      </c>
      <c r="CG160" s="257">
        <f t="shared" si="80"/>
        <v>-62288584.7071523</v>
      </c>
      <c r="CH160" s="262">
        <f t="shared" si="80"/>
        <v>5119378.3500000006</v>
      </c>
      <c r="CI160" s="316"/>
      <c r="CJ160" s="360"/>
      <c r="CK160" s="374" t="s">
        <v>1137</v>
      </c>
      <c r="CL160" s="368">
        <v>76641207.079327703</v>
      </c>
      <c r="CM160" s="368">
        <v>68208107.057152301</v>
      </c>
      <c r="CN160" s="316"/>
    </row>
    <row r="161" spans="1:92" ht="49.5" x14ac:dyDescent="0.25">
      <c r="A161" s="342" t="s">
        <v>1046</v>
      </c>
      <c r="B161" s="346">
        <v>0</v>
      </c>
      <c r="C161" s="251">
        <f t="shared" si="93"/>
        <v>0</v>
      </c>
      <c r="D161" s="251">
        <f t="shared" si="93"/>
        <v>0</v>
      </c>
      <c r="E161" s="251">
        <f t="shared" si="93"/>
        <v>0</v>
      </c>
      <c r="F161" s="251">
        <f t="shared" si="93"/>
        <v>0</v>
      </c>
      <c r="G161" s="252"/>
      <c r="H161" s="252"/>
      <c r="I161" s="252"/>
      <c r="J161" s="252"/>
      <c r="K161" s="252"/>
      <c r="L161" s="252"/>
      <c r="M161" s="252"/>
      <c r="N161" s="252"/>
      <c r="O161" s="252"/>
      <c r="P161" s="252"/>
      <c r="Q161" s="252"/>
      <c r="R161" s="252"/>
      <c r="S161" s="252"/>
      <c r="T161" s="252"/>
      <c r="U161" s="252"/>
      <c r="V161" s="252"/>
      <c r="W161" s="252"/>
      <c r="X161" s="252"/>
      <c r="Y161" s="252"/>
      <c r="Z161" s="252"/>
      <c r="AA161" s="252"/>
      <c r="AB161" s="252"/>
      <c r="AC161" s="252"/>
      <c r="AD161" s="252"/>
      <c r="AE161" s="251"/>
      <c r="AF161" s="251"/>
      <c r="AG161" s="251"/>
      <c r="AH161" s="251"/>
      <c r="AI161" s="251"/>
      <c r="AJ161" s="251"/>
      <c r="AK161" s="251"/>
      <c r="AL161" s="251"/>
      <c r="AM161" s="251"/>
      <c r="AN161" s="251"/>
      <c r="AO161" s="251"/>
      <c r="AP161" s="251"/>
      <c r="AQ161" s="251"/>
      <c r="AR161" s="251"/>
      <c r="AS161" s="251"/>
      <c r="AT161" s="251"/>
      <c r="AU161" s="251"/>
      <c r="AV161" s="251"/>
      <c r="AW161" s="251"/>
      <c r="AX161" s="251"/>
      <c r="AY161" s="251"/>
      <c r="AZ161" s="251"/>
      <c r="BA161" s="251"/>
      <c r="BB161" s="251"/>
      <c r="BC161" s="251"/>
      <c r="BD161" s="251"/>
      <c r="BE161" s="251"/>
      <c r="BF161" s="251"/>
      <c r="BG161" s="251"/>
      <c r="BH161" s="251"/>
      <c r="BI161" s="251"/>
      <c r="BJ161" s="251"/>
      <c r="BK161" s="251"/>
      <c r="BL161" s="251"/>
      <c r="BM161" s="251"/>
      <c r="BN161" s="251"/>
      <c r="BO161" s="277"/>
      <c r="BP161" s="277"/>
      <c r="BQ161" s="277"/>
      <c r="BR161" s="277"/>
      <c r="BS161" s="277"/>
      <c r="BT161" s="277"/>
      <c r="BU161" s="277"/>
      <c r="BV161" s="277"/>
      <c r="BW161" s="277"/>
      <c r="BX161" s="277"/>
      <c r="BY161" s="277"/>
      <c r="BZ161" s="277"/>
      <c r="CA161" s="255">
        <f t="shared" si="94"/>
        <v>0</v>
      </c>
      <c r="CB161" s="255">
        <f t="shared" si="94"/>
        <v>0</v>
      </c>
      <c r="CC161" s="255">
        <f t="shared" si="94"/>
        <v>0</v>
      </c>
      <c r="CD161" s="255">
        <f t="shared" si="94"/>
        <v>0</v>
      </c>
      <c r="CE161" s="256">
        <f t="shared" si="79"/>
        <v>0</v>
      </c>
      <c r="CF161" s="257">
        <f t="shared" si="80"/>
        <v>-31933836.283053216</v>
      </c>
      <c r="CG161" s="257">
        <f t="shared" si="80"/>
        <v>-28420044.607146796</v>
      </c>
      <c r="CH161" s="262">
        <f t="shared" si="80"/>
        <v>0</v>
      </c>
      <c r="CI161" s="316"/>
      <c r="CJ161" s="360"/>
      <c r="CK161" s="374" t="s">
        <v>1138</v>
      </c>
      <c r="CL161" s="368">
        <v>31933836.283053216</v>
      </c>
      <c r="CM161" s="368">
        <v>28420044.607146796</v>
      </c>
      <c r="CN161" s="316"/>
    </row>
    <row r="162" spans="1:92" ht="33" x14ac:dyDescent="0.25">
      <c r="A162" s="264" t="s">
        <v>810</v>
      </c>
      <c r="B162" s="265">
        <v>400000000</v>
      </c>
      <c r="C162" s="265">
        <v>400000000</v>
      </c>
      <c r="D162" s="265">
        <v>323886100</v>
      </c>
      <c r="E162" s="265">
        <v>115022599</v>
      </c>
      <c r="F162" s="265">
        <v>96287599</v>
      </c>
      <c r="G162" s="265">
        <v>0</v>
      </c>
      <c r="H162" s="265">
        <f t="shared" ref="H162:BR162" si="96">SUM(H163:H172)</f>
        <v>0</v>
      </c>
      <c r="I162" s="265">
        <f t="shared" si="96"/>
        <v>0</v>
      </c>
      <c r="J162" s="265">
        <f t="shared" si="96"/>
        <v>0</v>
      </c>
      <c r="K162" s="265">
        <f t="shared" si="96"/>
        <v>0</v>
      </c>
      <c r="L162" s="265">
        <f t="shared" si="96"/>
        <v>0</v>
      </c>
      <c r="M162" s="265">
        <f t="shared" si="96"/>
        <v>0</v>
      </c>
      <c r="N162" s="265">
        <f t="shared" si="96"/>
        <v>0</v>
      </c>
      <c r="O162" s="265">
        <f t="shared" si="96"/>
        <v>0</v>
      </c>
      <c r="P162" s="265">
        <f t="shared" si="96"/>
        <v>0</v>
      </c>
      <c r="Q162" s="265">
        <f t="shared" si="96"/>
        <v>0</v>
      </c>
      <c r="R162" s="265">
        <f t="shared" si="96"/>
        <v>0</v>
      </c>
      <c r="S162" s="265">
        <f t="shared" si="96"/>
        <v>0</v>
      </c>
      <c r="T162" s="265">
        <f t="shared" si="96"/>
        <v>0</v>
      </c>
      <c r="U162" s="265">
        <f t="shared" si="96"/>
        <v>0</v>
      </c>
      <c r="V162" s="265">
        <f t="shared" si="96"/>
        <v>0</v>
      </c>
      <c r="W162" s="265">
        <f t="shared" si="96"/>
        <v>0</v>
      </c>
      <c r="X162" s="265">
        <f t="shared" si="96"/>
        <v>0</v>
      </c>
      <c r="Y162" s="265">
        <f t="shared" si="96"/>
        <v>0</v>
      </c>
      <c r="Z162" s="265">
        <f t="shared" si="96"/>
        <v>0</v>
      </c>
      <c r="AA162" s="265">
        <f t="shared" si="96"/>
        <v>0</v>
      </c>
      <c r="AB162" s="265">
        <f t="shared" si="96"/>
        <v>0</v>
      </c>
      <c r="AC162" s="265">
        <f t="shared" si="96"/>
        <v>0</v>
      </c>
      <c r="AD162" s="265">
        <f t="shared" si="96"/>
        <v>0</v>
      </c>
      <c r="AE162" s="265">
        <f t="shared" si="96"/>
        <v>0</v>
      </c>
      <c r="AF162" s="265">
        <f t="shared" si="96"/>
        <v>0</v>
      </c>
      <c r="AG162" s="265">
        <f t="shared" si="96"/>
        <v>0</v>
      </c>
      <c r="AH162" s="265">
        <f t="shared" si="96"/>
        <v>0</v>
      </c>
      <c r="AI162" s="265">
        <f t="shared" si="96"/>
        <v>0</v>
      </c>
      <c r="AJ162" s="265">
        <f t="shared" si="96"/>
        <v>0</v>
      </c>
      <c r="AK162" s="265">
        <f t="shared" si="96"/>
        <v>0</v>
      </c>
      <c r="AL162" s="265">
        <f t="shared" si="96"/>
        <v>0</v>
      </c>
      <c r="AM162" s="265">
        <f t="shared" si="96"/>
        <v>0</v>
      </c>
      <c r="AN162" s="265">
        <f t="shared" si="96"/>
        <v>0</v>
      </c>
      <c r="AO162" s="265">
        <f t="shared" si="96"/>
        <v>0</v>
      </c>
      <c r="AP162" s="265">
        <f t="shared" si="96"/>
        <v>0</v>
      </c>
      <c r="AQ162" s="265">
        <v>0</v>
      </c>
      <c r="AR162" s="265">
        <v>0</v>
      </c>
      <c r="AS162" s="265">
        <v>0</v>
      </c>
      <c r="AT162" s="265">
        <v>0</v>
      </c>
      <c r="AU162" s="265">
        <f t="shared" si="96"/>
        <v>0</v>
      </c>
      <c r="AV162" s="265">
        <f t="shared" si="96"/>
        <v>0</v>
      </c>
      <c r="AW162" s="265">
        <f t="shared" si="96"/>
        <v>0</v>
      </c>
      <c r="AX162" s="265">
        <f t="shared" si="96"/>
        <v>0</v>
      </c>
      <c r="AY162" s="265">
        <f t="shared" si="96"/>
        <v>0</v>
      </c>
      <c r="AZ162" s="265">
        <f t="shared" si="96"/>
        <v>0</v>
      </c>
      <c r="BA162" s="265">
        <f t="shared" si="96"/>
        <v>0</v>
      </c>
      <c r="BB162" s="265">
        <f t="shared" si="96"/>
        <v>0</v>
      </c>
      <c r="BC162" s="265">
        <f t="shared" si="96"/>
        <v>0</v>
      </c>
      <c r="BD162" s="265">
        <f t="shared" si="96"/>
        <v>0</v>
      </c>
      <c r="BE162" s="265">
        <f t="shared" si="96"/>
        <v>0</v>
      </c>
      <c r="BF162" s="265">
        <f t="shared" si="96"/>
        <v>0</v>
      </c>
      <c r="BG162" s="265">
        <f t="shared" si="96"/>
        <v>0</v>
      </c>
      <c r="BH162" s="265">
        <f t="shared" si="96"/>
        <v>0</v>
      </c>
      <c r="BI162" s="265">
        <f t="shared" si="96"/>
        <v>0</v>
      </c>
      <c r="BJ162" s="265">
        <f t="shared" si="96"/>
        <v>0</v>
      </c>
      <c r="BK162" s="265">
        <f t="shared" si="96"/>
        <v>0</v>
      </c>
      <c r="BL162" s="265">
        <f t="shared" si="96"/>
        <v>0</v>
      </c>
      <c r="BM162" s="265">
        <f t="shared" si="96"/>
        <v>0</v>
      </c>
      <c r="BN162" s="265">
        <f t="shared" si="96"/>
        <v>0</v>
      </c>
      <c r="BO162" s="265">
        <f t="shared" si="96"/>
        <v>0</v>
      </c>
      <c r="BP162" s="265">
        <f t="shared" si="96"/>
        <v>0</v>
      </c>
      <c r="BQ162" s="265">
        <f t="shared" si="96"/>
        <v>0</v>
      </c>
      <c r="BR162" s="265">
        <f t="shared" si="96"/>
        <v>0</v>
      </c>
      <c r="BS162" s="265">
        <v>0</v>
      </c>
      <c r="BT162" s="265">
        <v>0</v>
      </c>
      <c r="BU162" s="265">
        <v>0</v>
      </c>
      <c r="BV162" s="265">
        <v>0</v>
      </c>
      <c r="BW162" s="265">
        <f t="shared" ref="BW162:CD162" si="97">SUM(BW163:BW172)</f>
        <v>0</v>
      </c>
      <c r="BX162" s="265">
        <f t="shared" si="97"/>
        <v>0</v>
      </c>
      <c r="BY162" s="265">
        <f t="shared" si="97"/>
        <v>0</v>
      </c>
      <c r="BZ162" s="265">
        <f t="shared" si="97"/>
        <v>0</v>
      </c>
      <c r="CA162" s="265">
        <f t="shared" si="97"/>
        <v>400000000</v>
      </c>
      <c r="CB162" s="265">
        <f t="shared" si="97"/>
        <v>323886100</v>
      </c>
      <c r="CC162" s="265">
        <f t="shared" si="97"/>
        <v>115022599</v>
      </c>
      <c r="CD162" s="265">
        <f t="shared" si="97"/>
        <v>96287599</v>
      </c>
      <c r="CE162" s="329">
        <f t="shared" si="79"/>
        <v>0</v>
      </c>
      <c r="CF162" s="330">
        <f t="shared" si="80"/>
        <v>323886100</v>
      </c>
      <c r="CG162" s="330">
        <f t="shared" si="80"/>
        <v>115022599</v>
      </c>
      <c r="CH162" s="331">
        <f t="shared" si="80"/>
        <v>96287599</v>
      </c>
      <c r="CI162" s="362"/>
      <c r="CJ162" s="363"/>
      <c r="CK162" s="380"/>
      <c r="CL162" s="371">
        <f>+'[5]Anexo 5.2.A'!Z164</f>
        <v>0</v>
      </c>
      <c r="CM162" s="371">
        <f>+'[5]Anexo 5.2.A'!AA164</f>
        <v>0</v>
      </c>
      <c r="CN162" s="371">
        <f>+'[5]Anexo 5.2.A'!AB164</f>
        <v>0</v>
      </c>
    </row>
    <row r="163" spans="1:92" ht="49.5" x14ac:dyDescent="0.25">
      <c r="A163" s="347" t="s">
        <v>1047</v>
      </c>
      <c r="B163" s="271"/>
      <c r="C163" s="277">
        <f>C$162*(B163/B$162)</f>
        <v>0</v>
      </c>
      <c r="D163" s="277">
        <f t="shared" ref="D163:F164" si="98">D$162*(C163/C$162)</f>
        <v>0</v>
      </c>
      <c r="E163" s="277">
        <f t="shared" si="98"/>
        <v>0</v>
      </c>
      <c r="F163" s="277">
        <f t="shared" si="98"/>
        <v>0</v>
      </c>
      <c r="G163" s="252"/>
      <c r="H163" s="252"/>
      <c r="I163" s="252"/>
      <c r="J163" s="252"/>
      <c r="K163" s="252"/>
      <c r="L163" s="252"/>
      <c r="M163" s="252"/>
      <c r="N163" s="252"/>
      <c r="O163" s="252"/>
      <c r="P163" s="252"/>
      <c r="Q163" s="252"/>
      <c r="R163" s="252"/>
      <c r="S163" s="252"/>
      <c r="T163" s="252"/>
      <c r="U163" s="252"/>
      <c r="V163" s="252"/>
      <c r="W163" s="252"/>
      <c r="X163" s="252"/>
      <c r="Y163" s="252"/>
      <c r="Z163" s="252"/>
      <c r="AA163" s="252"/>
      <c r="AB163" s="252"/>
      <c r="AC163" s="252"/>
      <c r="AD163" s="252"/>
      <c r="AE163" s="283"/>
      <c r="AF163" s="283"/>
      <c r="AG163" s="283"/>
      <c r="AH163" s="283"/>
      <c r="AI163" s="283"/>
      <c r="AJ163" s="283"/>
      <c r="AK163" s="283"/>
      <c r="AL163" s="283"/>
      <c r="AM163" s="283"/>
      <c r="AN163" s="283"/>
      <c r="AO163" s="283"/>
      <c r="AP163" s="283"/>
      <c r="AQ163" s="283"/>
      <c r="AR163" s="283"/>
      <c r="AS163" s="283"/>
      <c r="AT163" s="283"/>
      <c r="AU163" s="251"/>
      <c r="AV163" s="251"/>
      <c r="AW163" s="251"/>
      <c r="AX163" s="251"/>
      <c r="AY163" s="251"/>
      <c r="AZ163" s="251"/>
      <c r="BA163" s="251"/>
      <c r="BB163" s="251"/>
      <c r="BC163" s="251"/>
      <c r="BD163" s="251"/>
      <c r="BE163" s="251"/>
      <c r="BF163" s="251"/>
      <c r="BG163" s="251"/>
      <c r="BH163" s="251"/>
      <c r="BI163" s="251"/>
      <c r="BJ163" s="251"/>
      <c r="BK163" s="277"/>
      <c r="BL163" s="277"/>
      <c r="BM163" s="277"/>
      <c r="BN163" s="277"/>
      <c r="BO163" s="277"/>
      <c r="BP163" s="277"/>
      <c r="BQ163" s="277"/>
      <c r="BR163" s="277"/>
      <c r="BS163" s="277"/>
      <c r="BT163" s="277"/>
      <c r="BU163" s="277"/>
      <c r="BV163" s="277"/>
      <c r="BW163" s="277"/>
      <c r="BX163" s="277"/>
      <c r="BY163" s="277"/>
      <c r="BZ163" s="277"/>
      <c r="CA163" s="255">
        <f>+C163+G163+K163+O163+S163+W163+AA163+AE163+AI163+AM163+AQ163+AU163+AY163+BC163+BG163+BK163+BO163+BS163+BW163</f>
        <v>0</v>
      </c>
      <c r="CB163" s="255">
        <f t="shared" si="94"/>
        <v>0</v>
      </c>
      <c r="CC163" s="255">
        <f t="shared" si="94"/>
        <v>0</v>
      </c>
      <c r="CD163" s="255">
        <f t="shared" si="94"/>
        <v>0</v>
      </c>
      <c r="CE163" s="256">
        <f t="shared" si="79"/>
        <v>0</v>
      </c>
      <c r="CF163" s="257">
        <f t="shared" si="80"/>
        <v>0</v>
      </c>
      <c r="CG163" s="257">
        <f t="shared" si="80"/>
        <v>0</v>
      </c>
      <c r="CH163" s="262">
        <f t="shared" si="80"/>
        <v>0</v>
      </c>
      <c r="CI163" s="316"/>
      <c r="CJ163" s="360"/>
      <c r="CK163" s="367" t="s">
        <v>1047</v>
      </c>
      <c r="CL163" s="368"/>
      <c r="CM163" s="368"/>
      <c r="CN163" s="316"/>
    </row>
    <row r="164" spans="1:92" ht="33" x14ac:dyDescent="0.25">
      <c r="A164" s="347" t="s">
        <v>1048</v>
      </c>
      <c r="B164" s="271">
        <v>200000000</v>
      </c>
      <c r="C164" s="277">
        <f>C$162*(B164/B$162)</f>
        <v>200000000</v>
      </c>
      <c r="D164" s="277">
        <f t="shared" si="98"/>
        <v>161943050</v>
      </c>
      <c r="E164" s="277">
        <f t="shared" si="98"/>
        <v>57511299.5</v>
      </c>
      <c r="F164" s="277">
        <f t="shared" si="98"/>
        <v>48143799.5</v>
      </c>
      <c r="G164" s="252"/>
      <c r="H164" s="252"/>
      <c r="I164" s="252"/>
      <c r="J164" s="252"/>
      <c r="K164" s="252"/>
      <c r="L164" s="252"/>
      <c r="M164" s="252"/>
      <c r="N164" s="252"/>
      <c r="O164" s="252"/>
      <c r="P164" s="252"/>
      <c r="Q164" s="252"/>
      <c r="R164" s="252"/>
      <c r="S164" s="252"/>
      <c r="T164" s="252"/>
      <c r="U164" s="252"/>
      <c r="V164" s="252"/>
      <c r="W164" s="252"/>
      <c r="X164" s="252"/>
      <c r="Y164" s="252"/>
      <c r="Z164" s="252"/>
      <c r="AA164" s="252"/>
      <c r="AB164" s="252"/>
      <c r="AC164" s="252"/>
      <c r="AD164" s="252"/>
      <c r="AE164" s="251"/>
      <c r="AF164" s="251"/>
      <c r="AG164" s="251"/>
      <c r="AH164" s="251"/>
      <c r="AI164" s="251"/>
      <c r="AJ164" s="251"/>
      <c r="AK164" s="251"/>
      <c r="AL164" s="251"/>
      <c r="AM164" s="251"/>
      <c r="AN164" s="251"/>
      <c r="AO164" s="251"/>
      <c r="AP164" s="251"/>
      <c r="AQ164" s="275"/>
      <c r="AR164" s="275"/>
      <c r="AS164" s="275"/>
      <c r="AT164" s="275"/>
      <c r="AU164" s="251"/>
      <c r="AV164" s="251"/>
      <c r="AW164" s="251"/>
      <c r="AX164" s="251"/>
      <c r="AY164" s="251"/>
      <c r="AZ164" s="251"/>
      <c r="BA164" s="251"/>
      <c r="BB164" s="251"/>
      <c r="BC164" s="251"/>
      <c r="BD164" s="251"/>
      <c r="BE164" s="251"/>
      <c r="BF164" s="251"/>
      <c r="BG164" s="251"/>
      <c r="BH164" s="251"/>
      <c r="BI164" s="251"/>
      <c r="BJ164" s="251"/>
      <c r="BK164" s="277"/>
      <c r="BL164" s="277"/>
      <c r="BM164" s="277"/>
      <c r="BN164" s="277"/>
      <c r="BO164" s="277"/>
      <c r="BP164" s="277"/>
      <c r="BQ164" s="277"/>
      <c r="BR164" s="277"/>
      <c r="BS164" s="277"/>
      <c r="BT164" s="277"/>
      <c r="BU164" s="277"/>
      <c r="BV164" s="277"/>
      <c r="BW164" s="277"/>
      <c r="BX164" s="277"/>
      <c r="BY164" s="277"/>
      <c r="BZ164" s="277"/>
      <c r="CA164" s="255">
        <f>+C164+G164+K164+O164+S164+W164+AA164+AE164+AI164+AM164+AQ164+AU164+AY164+BC164+BG164+BK164+BO164+BS164+BW164</f>
        <v>200000000</v>
      </c>
      <c r="CB164" s="255">
        <f t="shared" si="94"/>
        <v>161943050</v>
      </c>
      <c r="CC164" s="255">
        <f t="shared" si="94"/>
        <v>57511299.5</v>
      </c>
      <c r="CD164" s="255">
        <f t="shared" si="94"/>
        <v>48143799.5</v>
      </c>
      <c r="CE164" s="256">
        <f t="shared" si="79"/>
        <v>0</v>
      </c>
      <c r="CF164" s="257">
        <f t="shared" si="80"/>
        <v>-238056950</v>
      </c>
      <c r="CG164" s="257">
        <f t="shared" si="80"/>
        <v>-342488700.5</v>
      </c>
      <c r="CH164" s="262">
        <f t="shared" si="80"/>
        <v>48143799.5</v>
      </c>
      <c r="CI164" s="316"/>
      <c r="CJ164" s="360"/>
      <c r="CK164" s="367" t="s">
        <v>1048</v>
      </c>
      <c r="CL164" s="368">
        <v>400000000</v>
      </c>
      <c r="CM164" s="368">
        <v>400000000</v>
      </c>
      <c r="CN164" s="316"/>
    </row>
    <row r="165" spans="1:92" ht="33" x14ac:dyDescent="0.25">
      <c r="A165" s="347" t="s">
        <v>1049</v>
      </c>
      <c r="B165" s="271">
        <v>100000000</v>
      </c>
      <c r="C165" s="277">
        <f t="shared" ref="C165:F172" si="99">C$162*(B165/B$162)</f>
        <v>100000000</v>
      </c>
      <c r="D165" s="277">
        <f t="shared" si="99"/>
        <v>80971525</v>
      </c>
      <c r="E165" s="277">
        <f t="shared" si="99"/>
        <v>28755649.75</v>
      </c>
      <c r="F165" s="277">
        <f t="shared" si="99"/>
        <v>24071899.75</v>
      </c>
      <c r="G165" s="252"/>
      <c r="H165" s="252"/>
      <c r="I165" s="252"/>
      <c r="J165" s="252"/>
      <c r="K165" s="252"/>
      <c r="L165" s="252"/>
      <c r="M165" s="252"/>
      <c r="N165" s="252"/>
      <c r="O165" s="252"/>
      <c r="P165" s="252"/>
      <c r="Q165" s="252"/>
      <c r="R165" s="252"/>
      <c r="S165" s="252"/>
      <c r="T165" s="252"/>
      <c r="U165" s="252"/>
      <c r="V165" s="252"/>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c r="AR165" s="251"/>
      <c r="AS165" s="251"/>
      <c r="AT165" s="251"/>
      <c r="AU165" s="251"/>
      <c r="AV165" s="251"/>
      <c r="AW165" s="251"/>
      <c r="AX165" s="251"/>
      <c r="AY165" s="251"/>
      <c r="AZ165" s="251"/>
      <c r="BA165" s="251"/>
      <c r="BB165" s="251"/>
      <c r="BC165" s="251"/>
      <c r="BD165" s="251"/>
      <c r="BE165" s="251"/>
      <c r="BF165" s="251"/>
      <c r="BG165" s="251"/>
      <c r="BH165" s="251"/>
      <c r="BI165" s="251"/>
      <c r="BJ165" s="251"/>
      <c r="BK165" s="277"/>
      <c r="BL165" s="277"/>
      <c r="BM165" s="277"/>
      <c r="BN165" s="277"/>
      <c r="BO165" s="277"/>
      <c r="BP165" s="277"/>
      <c r="BQ165" s="277"/>
      <c r="BR165" s="277"/>
      <c r="BS165" s="277"/>
      <c r="BT165" s="277"/>
      <c r="BU165" s="277"/>
      <c r="BV165" s="277"/>
      <c r="BW165" s="277"/>
      <c r="BX165" s="277"/>
      <c r="BY165" s="277"/>
      <c r="BZ165" s="277"/>
      <c r="CA165" s="255">
        <f t="shared" si="94"/>
        <v>100000000</v>
      </c>
      <c r="CB165" s="255">
        <f t="shared" si="94"/>
        <v>80971525</v>
      </c>
      <c r="CC165" s="255">
        <f t="shared" si="94"/>
        <v>28755649.75</v>
      </c>
      <c r="CD165" s="255">
        <f t="shared" si="94"/>
        <v>24071899.75</v>
      </c>
      <c r="CE165" s="256">
        <f t="shared" si="79"/>
        <v>0</v>
      </c>
      <c r="CF165" s="257">
        <f t="shared" si="80"/>
        <v>-91219379.369835466</v>
      </c>
      <c r="CG165" s="257">
        <f t="shared" si="80"/>
        <v>-133179150.26780009</v>
      </c>
      <c r="CH165" s="262">
        <f t="shared" si="80"/>
        <v>24071899.75</v>
      </c>
      <c r="CI165" s="316"/>
      <c r="CJ165" s="360"/>
      <c r="CK165" s="375" t="s">
        <v>1049</v>
      </c>
      <c r="CL165" s="368">
        <v>172190904.36983547</v>
      </c>
      <c r="CM165" s="368">
        <v>161934800.01780009</v>
      </c>
      <c r="CN165" s="316"/>
    </row>
    <row r="166" spans="1:92" ht="33" x14ac:dyDescent="0.25">
      <c r="A166" s="347" t="s">
        <v>1050</v>
      </c>
      <c r="B166" s="271"/>
      <c r="C166" s="277">
        <f t="shared" si="99"/>
        <v>0</v>
      </c>
      <c r="D166" s="277">
        <f t="shared" si="99"/>
        <v>0</v>
      </c>
      <c r="E166" s="277">
        <f t="shared" si="99"/>
        <v>0</v>
      </c>
      <c r="F166" s="277">
        <f t="shared" si="99"/>
        <v>0</v>
      </c>
      <c r="G166" s="252"/>
      <c r="H166" s="252"/>
      <c r="I166" s="252"/>
      <c r="J166" s="252"/>
      <c r="K166" s="252"/>
      <c r="L166" s="252"/>
      <c r="M166" s="252"/>
      <c r="N166" s="252"/>
      <c r="O166" s="252"/>
      <c r="P166" s="252"/>
      <c r="Q166" s="252"/>
      <c r="R166" s="252"/>
      <c r="S166" s="252"/>
      <c r="T166" s="252"/>
      <c r="U166" s="252"/>
      <c r="V166" s="252"/>
      <c r="W166" s="251"/>
      <c r="X166" s="251"/>
      <c r="Y166" s="251"/>
      <c r="Z166" s="251"/>
      <c r="AA166" s="251"/>
      <c r="AB166" s="251"/>
      <c r="AC166" s="251"/>
      <c r="AD166" s="251"/>
      <c r="AE166" s="251"/>
      <c r="AF166" s="251"/>
      <c r="AG166" s="251"/>
      <c r="AH166" s="251"/>
      <c r="AI166" s="251"/>
      <c r="AJ166" s="251"/>
      <c r="AK166" s="251"/>
      <c r="AL166" s="348"/>
      <c r="AM166" s="251"/>
      <c r="AN166" s="251"/>
      <c r="AO166" s="251"/>
      <c r="AP166" s="251"/>
      <c r="AQ166" s="251"/>
      <c r="AR166" s="251"/>
      <c r="AS166" s="251"/>
      <c r="AT166" s="251"/>
      <c r="AU166" s="251"/>
      <c r="AV166" s="251"/>
      <c r="AW166" s="251"/>
      <c r="AX166" s="251"/>
      <c r="AY166" s="251"/>
      <c r="AZ166" s="251"/>
      <c r="BA166" s="251"/>
      <c r="BB166" s="251"/>
      <c r="BC166" s="251"/>
      <c r="BD166" s="251"/>
      <c r="BE166" s="251"/>
      <c r="BF166" s="251"/>
      <c r="BG166" s="251"/>
      <c r="BH166" s="251"/>
      <c r="BI166" s="251"/>
      <c r="BJ166" s="251"/>
      <c r="BK166" s="349"/>
      <c r="BL166" s="349"/>
      <c r="BM166" s="349"/>
      <c r="BN166" s="349"/>
      <c r="BO166" s="277"/>
      <c r="BP166" s="277"/>
      <c r="BQ166" s="277"/>
      <c r="BR166" s="277"/>
      <c r="BS166" s="277"/>
      <c r="BT166" s="277"/>
      <c r="BU166" s="277"/>
      <c r="BV166" s="277"/>
      <c r="BW166" s="277"/>
      <c r="BX166" s="277"/>
      <c r="BY166" s="277"/>
      <c r="BZ166" s="277"/>
      <c r="CA166" s="255">
        <f t="shared" si="94"/>
        <v>0</v>
      </c>
      <c r="CB166" s="255">
        <f t="shared" si="94"/>
        <v>0</v>
      </c>
      <c r="CC166" s="255">
        <f t="shared" si="94"/>
        <v>0</v>
      </c>
      <c r="CD166" s="255">
        <f t="shared" si="94"/>
        <v>0</v>
      </c>
      <c r="CE166" s="256">
        <f t="shared" si="79"/>
        <v>0</v>
      </c>
      <c r="CF166" s="257">
        <f t="shared" si="80"/>
        <v>-75165692.380164534</v>
      </c>
      <c r="CG166" s="257">
        <f t="shared" si="80"/>
        <v>-70688642.982199907</v>
      </c>
      <c r="CH166" s="262">
        <f t="shared" si="80"/>
        <v>0</v>
      </c>
      <c r="CI166" s="316"/>
      <c r="CJ166" s="360"/>
      <c r="CK166" s="367" t="s">
        <v>1050</v>
      </c>
      <c r="CL166" s="368">
        <v>75165692.380164534</v>
      </c>
      <c r="CM166" s="368">
        <v>70688642.982199907</v>
      </c>
      <c r="CN166" s="316"/>
    </row>
    <row r="167" spans="1:92" ht="33" x14ac:dyDescent="0.25">
      <c r="A167" s="347" t="s">
        <v>1051</v>
      </c>
      <c r="B167" s="271"/>
      <c r="C167" s="277">
        <f t="shared" si="99"/>
        <v>0</v>
      </c>
      <c r="D167" s="277">
        <f t="shared" si="99"/>
        <v>0</v>
      </c>
      <c r="E167" s="277">
        <f t="shared" si="99"/>
        <v>0</v>
      </c>
      <c r="F167" s="277">
        <f t="shared" si="99"/>
        <v>0</v>
      </c>
      <c r="G167" s="252"/>
      <c r="H167" s="252"/>
      <c r="I167" s="252"/>
      <c r="J167" s="252"/>
      <c r="K167" s="252"/>
      <c r="L167" s="252"/>
      <c r="M167" s="252"/>
      <c r="N167" s="252"/>
      <c r="O167" s="252"/>
      <c r="P167" s="252"/>
      <c r="Q167" s="252"/>
      <c r="R167" s="252"/>
      <c r="S167" s="283"/>
      <c r="T167" s="283"/>
      <c r="U167" s="283"/>
      <c r="V167" s="283"/>
      <c r="W167" s="251"/>
      <c r="X167" s="251"/>
      <c r="Y167" s="251"/>
      <c r="Z167" s="251"/>
      <c r="AA167" s="251"/>
      <c r="AB167" s="251"/>
      <c r="AC167" s="251"/>
      <c r="AD167" s="251"/>
      <c r="AE167" s="251"/>
      <c r="AF167" s="251"/>
      <c r="AG167" s="251"/>
      <c r="AH167" s="251"/>
      <c r="AI167" s="251"/>
      <c r="AJ167" s="251"/>
      <c r="AK167" s="251"/>
      <c r="AL167" s="251"/>
      <c r="AM167" s="251"/>
      <c r="AN167" s="251"/>
      <c r="AO167" s="251"/>
      <c r="AP167" s="251"/>
      <c r="AQ167" s="251"/>
      <c r="AR167" s="251"/>
      <c r="AS167" s="251"/>
      <c r="AT167" s="251"/>
      <c r="AU167" s="251"/>
      <c r="AV167" s="251"/>
      <c r="AW167" s="251"/>
      <c r="AX167" s="251"/>
      <c r="AY167" s="251"/>
      <c r="AZ167" s="251"/>
      <c r="BA167" s="251"/>
      <c r="BB167" s="251"/>
      <c r="BC167" s="251"/>
      <c r="BD167" s="251"/>
      <c r="BE167" s="251"/>
      <c r="BF167" s="251"/>
      <c r="BG167" s="251"/>
      <c r="BH167" s="251"/>
      <c r="BI167" s="251"/>
      <c r="BJ167" s="251"/>
      <c r="BK167" s="277"/>
      <c r="BL167" s="277"/>
      <c r="BM167" s="277"/>
      <c r="BN167" s="277"/>
      <c r="BO167" s="251"/>
      <c r="BP167" s="251"/>
      <c r="BQ167" s="251"/>
      <c r="BR167" s="251"/>
      <c r="BS167" s="251"/>
      <c r="BT167" s="251"/>
      <c r="BU167" s="251"/>
      <c r="BV167" s="251"/>
      <c r="BW167" s="251"/>
      <c r="BX167" s="251"/>
      <c r="BY167" s="251"/>
      <c r="BZ167" s="251"/>
      <c r="CA167" s="255">
        <f t="shared" si="94"/>
        <v>0</v>
      </c>
      <c r="CB167" s="255">
        <f t="shared" si="94"/>
        <v>0</v>
      </c>
      <c r="CC167" s="255">
        <f t="shared" si="94"/>
        <v>0</v>
      </c>
      <c r="CD167" s="255">
        <f t="shared" si="94"/>
        <v>0</v>
      </c>
      <c r="CE167" s="256">
        <f t="shared" si="79"/>
        <v>0</v>
      </c>
      <c r="CF167" s="257">
        <f t="shared" si="80"/>
        <v>-30919574.59375</v>
      </c>
      <c r="CG167" s="257">
        <f t="shared" si="80"/>
        <v>-29077930.375</v>
      </c>
      <c r="CH167" s="262">
        <f t="shared" si="80"/>
        <v>0</v>
      </c>
      <c r="CI167" s="316"/>
      <c r="CJ167" s="360"/>
      <c r="CK167" s="367" t="s">
        <v>1051</v>
      </c>
      <c r="CL167" s="368">
        <v>30919574.59375</v>
      </c>
      <c r="CM167" s="368">
        <v>29077930.375</v>
      </c>
      <c r="CN167" s="316"/>
    </row>
    <row r="168" spans="1:92" ht="33" x14ac:dyDescent="0.3">
      <c r="A168" s="347" t="s">
        <v>1052</v>
      </c>
      <c r="B168" s="271">
        <v>50000000</v>
      </c>
      <c r="C168" s="277">
        <f t="shared" si="99"/>
        <v>50000000</v>
      </c>
      <c r="D168" s="277">
        <f t="shared" si="99"/>
        <v>40485762.5</v>
      </c>
      <c r="E168" s="277">
        <f t="shared" si="99"/>
        <v>14377824.875</v>
      </c>
      <c r="F168" s="277">
        <f t="shared" si="99"/>
        <v>12035949.875</v>
      </c>
      <c r="G168" s="350"/>
      <c r="H168" s="350"/>
      <c r="I168" s="350"/>
      <c r="J168" s="350"/>
      <c r="K168" s="350"/>
      <c r="L168" s="350"/>
      <c r="M168" s="350"/>
      <c r="N168" s="350"/>
      <c r="O168" s="350"/>
      <c r="P168" s="350"/>
      <c r="Q168" s="350"/>
      <c r="R168" s="350"/>
      <c r="S168" s="350"/>
      <c r="T168" s="350"/>
      <c r="U168" s="350"/>
      <c r="V168" s="350"/>
      <c r="W168" s="350"/>
      <c r="X168" s="350"/>
      <c r="Y168" s="350"/>
      <c r="Z168" s="350"/>
      <c r="AA168" s="350"/>
      <c r="AB168" s="350"/>
      <c r="AC168" s="350"/>
      <c r="AD168" s="350"/>
      <c r="AE168" s="350"/>
      <c r="AF168" s="350"/>
      <c r="AG168" s="350"/>
      <c r="AH168" s="350"/>
      <c r="AI168" s="350"/>
      <c r="AJ168" s="350"/>
      <c r="AK168" s="350"/>
      <c r="AL168" s="259"/>
      <c r="AM168" s="350"/>
      <c r="AN168" s="350"/>
      <c r="AO168" s="350"/>
      <c r="AP168" s="350"/>
      <c r="AQ168" s="350"/>
      <c r="AR168" s="350"/>
      <c r="AS168" s="350"/>
      <c r="AT168" s="350"/>
      <c r="AU168" s="350"/>
      <c r="AV168" s="350"/>
      <c r="AW168" s="350"/>
      <c r="AX168" s="350"/>
      <c r="AY168" s="350"/>
      <c r="AZ168" s="350"/>
      <c r="BA168" s="350"/>
      <c r="BB168" s="350"/>
      <c r="BC168" s="350"/>
      <c r="BD168" s="350"/>
      <c r="BE168" s="350"/>
      <c r="BF168" s="350"/>
      <c r="BG168" s="350"/>
      <c r="BH168" s="350"/>
      <c r="BI168" s="350"/>
      <c r="BJ168" s="350"/>
      <c r="BK168" s="277"/>
      <c r="BL168" s="277"/>
      <c r="BM168" s="277"/>
      <c r="BN168" s="277"/>
      <c r="BO168" s="350"/>
      <c r="BP168" s="350"/>
      <c r="BQ168" s="350"/>
      <c r="BR168" s="350"/>
      <c r="BS168" s="350"/>
      <c r="BT168" s="350"/>
      <c r="BU168" s="350"/>
      <c r="BV168" s="350"/>
      <c r="BW168" s="350"/>
      <c r="BX168" s="350"/>
      <c r="BY168" s="350"/>
      <c r="BZ168" s="350"/>
      <c r="CA168" s="255">
        <f t="shared" si="94"/>
        <v>50000000</v>
      </c>
      <c r="CB168" s="255">
        <f t="shared" si="94"/>
        <v>40485762.5</v>
      </c>
      <c r="CC168" s="255">
        <f t="shared" si="94"/>
        <v>14377824.875</v>
      </c>
      <c r="CD168" s="255">
        <f t="shared" si="94"/>
        <v>12035949.875</v>
      </c>
      <c r="CE168" s="256">
        <f t="shared" si="79"/>
        <v>0</v>
      </c>
      <c r="CF168" s="257">
        <f t="shared" si="80"/>
        <v>-21353386.6875</v>
      </c>
      <c r="CG168" s="257">
        <f t="shared" si="80"/>
        <v>-43778035.875</v>
      </c>
      <c r="CH168" s="260">
        <f t="shared" si="80"/>
        <v>12035949.875</v>
      </c>
      <c r="CI168" s="290"/>
      <c r="CJ168" s="290"/>
      <c r="CK168" s="367" t="s">
        <v>1052</v>
      </c>
      <c r="CL168" s="368">
        <v>61839149.1875</v>
      </c>
      <c r="CM168" s="368">
        <v>58155860.75</v>
      </c>
      <c r="CN168" s="290"/>
    </row>
    <row r="169" spans="1:92" ht="16.5" x14ac:dyDescent="0.3">
      <c r="A169" s="347" t="s">
        <v>1053</v>
      </c>
      <c r="B169" s="271"/>
      <c r="C169" s="277">
        <f t="shared" si="99"/>
        <v>0</v>
      </c>
      <c r="D169" s="277">
        <f t="shared" si="99"/>
        <v>0</v>
      </c>
      <c r="E169" s="277">
        <f t="shared" si="99"/>
        <v>0</v>
      </c>
      <c r="F169" s="277">
        <f t="shared" si="99"/>
        <v>0</v>
      </c>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50"/>
      <c r="AL169" s="259"/>
      <c r="AM169" s="350"/>
      <c r="AN169" s="350"/>
      <c r="AO169" s="350"/>
      <c r="AP169" s="350"/>
      <c r="AQ169" s="350"/>
      <c r="AR169" s="350"/>
      <c r="AS169" s="350"/>
      <c r="AT169" s="350"/>
      <c r="AU169" s="350"/>
      <c r="AV169" s="350"/>
      <c r="AW169" s="350"/>
      <c r="AX169" s="350"/>
      <c r="AY169" s="350"/>
      <c r="AZ169" s="350"/>
      <c r="BA169" s="350"/>
      <c r="BB169" s="350"/>
      <c r="BC169" s="350"/>
      <c r="BD169" s="350"/>
      <c r="BE169" s="350"/>
      <c r="BF169" s="350"/>
      <c r="BG169" s="350"/>
      <c r="BH169" s="350"/>
      <c r="BI169" s="350"/>
      <c r="BJ169" s="350"/>
      <c r="BK169" s="277"/>
      <c r="BL169" s="277"/>
      <c r="BM169" s="277"/>
      <c r="BN169" s="277"/>
      <c r="BO169" s="350"/>
      <c r="BP169" s="350"/>
      <c r="BQ169" s="350"/>
      <c r="BR169" s="350"/>
      <c r="BS169" s="350"/>
      <c r="BT169" s="350"/>
      <c r="BU169" s="350"/>
      <c r="BV169" s="350"/>
      <c r="BW169" s="350"/>
      <c r="BX169" s="350"/>
      <c r="BY169" s="350"/>
      <c r="BZ169" s="350"/>
      <c r="CA169" s="255">
        <f t="shared" si="94"/>
        <v>0</v>
      </c>
      <c r="CB169" s="255">
        <f t="shared" si="94"/>
        <v>0</v>
      </c>
      <c r="CC169" s="255">
        <f t="shared" si="94"/>
        <v>0</v>
      </c>
      <c r="CD169" s="255">
        <f t="shared" si="94"/>
        <v>0</v>
      </c>
      <c r="CE169" s="256">
        <f t="shared" si="79"/>
        <v>0</v>
      </c>
      <c r="CF169" s="257">
        <f t="shared" si="80"/>
        <v>-61839149.1875</v>
      </c>
      <c r="CG169" s="257">
        <f t="shared" si="80"/>
        <v>-58155860.75</v>
      </c>
      <c r="CH169" s="262">
        <f t="shared" si="80"/>
        <v>0</v>
      </c>
      <c r="CI169" s="316"/>
      <c r="CJ169" s="360"/>
      <c r="CK169" s="367" t="s">
        <v>1053</v>
      </c>
      <c r="CL169" s="368">
        <v>61839149.1875</v>
      </c>
      <c r="CM169" s="368">
        <v>58155860.75</v>
      </c>
      <c r="CN169" s="316"/>
    </row>
    <row r="170" spans="1:92" ht="33" x14ac:dyDescent="0.3">
      <c r="A170" s="347" t="s">
        <v>1054</v>
      </c>
      <c r="B170" s="271"/>
      <c r="C170" s="277">
        <f t="shared" si="99"/>
        <v>0</v>
      </c>
      <c r="D170" s="277">
        <f t="shared" si="99"/>
        <v>0</v>
      </c>
      <c r="E170" s="277">
        <f t="shared" si="99"/>
        <v>0</v>
      </c>
      <c r="F170" s="277">
        <f t="shared" si="99"/>
        <v>0</v>
      </c>
      <c r="G170" s="350"/>
      <c r="H170" s="350"/>
      <c r="I170" s="350"/>
      <c r="J170" s="350"/>
      <c r="K170" s="350"/>
      <c r="L170" s="350"/>
      <c r="M170" s="350"/>
      <c r="N170" s="350"/>
      <c r="O170" s="350"/>
      <c r="P170" s="350"/>
      <c r="Q170" s="350"/>
      <c r="R170" s="350"/>
      <c r="S170" s="350"/>
      <c r="T170" s="350"/>
      <c r="U170" s="350"/>
      <c r="V170" s="350"/>
      <c r="W170" s="350"/>
      <c r="X170" s="350"/>
      <c r="Y170" s="350"/>
      <c r="Z170" s="350"/>
      <c r="AA170" s="350"/>
      <c r="AB170" s="350"/>
      <c r="AC170" s="350"/>
      <c r="AD170" s="350"/>
      <c r="AE170" s="350"/>
      <c r="AF170" s="350"/>
      <c r="AG170" s="350"/>
      <c r="AH170" s="350"/>
      <c r="AI170" s="350"/>
      <c r="AJ170" s="350"/>
      <c r="AK170" s="350"/>
      <c r="AL170" s="259"/>
      <c r="AM170" s="350"/>
      <c r="AN170" s="350"/>
      <c r="AO170" s="350"/>
      <c r="AP170" s="350"/>
      <c r="AQ170" s="350"/>
      <c r="AR170" s="350"/>
      <c r="AS170" s="350"/>
      <c r="AT170" s="350"/>
      <c r="AU170" s="350"/>
      <c r="AV170" s="350"/>
      <c r="AW170" s="350"/>
      <c r="AX170" s="350"/>
      <c r="AY170" s="350"/>
      <c r="AZ170" s="350"/>
      <c r="BA170" s="350"/>
      <c r="BB170" s="350"/>
      <c r="BC170" s="350"/>
      <c r="BD170" s="350"/>
      <c r="BE170" s="350"/>
      <c r="BF170" s="350"/>
      <c r="BG170" s="350"/>
      <c r="BH170" s="350"/>
      <c r="BI170" s="350"/>
      <c r="BJ170" s="350"/>
      <c r="BK170" s="277"/>
      <c r="BL170" s="277"/>
      <c r="BM170" s="277"/>
      <c r="BN170" s="277"/>
      <c r="BO170" s="350"/>
      <c r="BP170" s="350"/>
      <c r="BQ170" s="350"/>
      <c r="BR170" s="350"/>
      <c r="BS170" s="350"/>
      <c r="BT170" s="350"/>
      <c r="BU170" s="350"/>
      <c r="BV170" s="350"/>
      <c r="BW170" s="350"/>
      <c r="BX170" s="350"/>
      <c r="BY170" s="350"/>
      <c r="BZ170" s="350"/>
      <c r="CA170" s="255">
        <f t="shared" si="94"/>
        <v>0</v>
      </c>
      <c r="CB170" s="255">
        <f t="shared" si="94"/>
        <v>0</v>
      </c>
      <c r="CC170" s="255">
        <f t="shared" si="94"/>
        <v>0</v>
      </c>
      <c r="CD170" s="255">
        <f t="shared" si="94"/>
        <v>0</v>
      </c>
      <c r="CE170" s="256">
        <f t="shared" si="79"/>
        <v>0</v>
      </c>
      <c r="CF170" s="257">
        <f t="shared" si="80"/>
        <v>-49471319.350000001</v>
      </c>
      <c r="CG170" s="257">
        <f t="shared" si="80"/>
        <v>-46524688.600000001</v>
      </c>
      <c r="CH170" s="262">
        <f t="shared" si="80"/>
        <v>0</v>
      </c>
      <c r="CI170" s="316"/>
      <c r="CJ170" s="360"/>
      <c r="CK170" s="373" t="s">
        <v>1054</v>
      </c>
      <c r="CL170" s="368">
        <v>49471319.350000001</v>
      </c>
      <c r="CM170" s="368">
        <v>46524688.600000001</v>
      </c>
      <c r="CN170" s="316"/>
    </row>
    <row r="171" spans="1:92" ht="49.5" x14ac:dyDescent="0.3">
      <c r="A171" s="347" t="s">
        <v>1055</v>
      </c>
      <c r="B171" s="271"/>
      <c r="C171" s="277">
        <f t="shared" si="99"/>
        <v>0</v>
      </c>
      <c r="D171" s="277">
        <f t="shared" si="99"/>
        <v>0</v>
      </c>
      <c r="E171" s="277">
        <f t="shared" si="99"/>
        <v>0</v>
      </c>
      <c r="F171" s="277">
        <f t="shared" si="99"/>
        <v>0</v>
      </c>
      <c r="G171" s="350"/>
      <c r="H171" s="350"/>
      <c r="I171" s="350"/>
      <c r="J171" s="350"/>
      <c r="K171" s="350"/>
      <c r="L171" s="350"/>
      <c r="M171" s="350"/>
      <c r="N171" s="350"/>
      <c r="O171" s="350"/>
      <c r="P171" s="350"/>
      <c r="Q171" s="350"/>
      <c r="R171" s="350"/>
      <c r="S171" s="350"/>
      <c r="T171" s="350"/>
      <c r="U171" s="350"/>
      <c r="V171" s="350"/>
      <c r="W171" s="350"/>
      <c r="X171" s="350"/>
      <c r="Y171" s="350"/>
      <c r="Z171" s="350"/>
      <c r="AA171" s="350"/>
      <c r="AB171" s="350"/>
      <c r="AC171" s="350"/>
      <c r="AD171" s="350"/>
      <c r="AE171" s="350"/>
      <c r="AF171" s="350"/>
      <c r="AG171" s="350"/>
      <c r="AH171" s="350"/>
      <c r="AI171" s="350"/>
      <c r="AJ171" s="350"/>
      <c r="AK171" s="350"/>
      <c r="AL171" s="259"/>
      <c r="AM171" s="350"/>
      <c r="AN171" s="350"/>
      <c r="AO171" s="350"/>
      <c r="AP171" s="350"/>
      <c r="AQ171" s="350"/>
      <c r="AR171" s="350"/>
      <c r="AS171" s="350"/>
      <c r="AT171" s="350"/>
      <c r="AU171" s="350"/>
      <c r="AV171" s="350"/>
      <c r="AW171" s="350"/>
      <c r="AX171" s="350"/>
      <c r="AY171" s="350"/>
      <c r="AZ171" s="350"/>
      <c r="BA171" s="350"/>
      <c r="BB171" s="350"/>
      <c r="BC171" s="350"/>
      <c r="BD171" s="350"/>
      <c r="BE171" s="350"/>
      <c r="BF171" s="350"/>
      <c r="BG171" s="350"/>
      <c r="BH171" s="350"/>
      <c r="BI171" s="350"/>
      <c r="BJ171" s="350"/>
      <c r="BK171" s="277"/>
      <c r="BL171" s="277"/>
      <c r="BM171" s="277"/>
      <c r="BN171" s="277"/>
      <c r="BO171" s="350"/>
      <c r="BP171" s="350"/>
      <c r="BQ171" s="350"/>
      <c r="BR171" s="350"/>
      <c r="BS171" s="350"/>
      <c r="BT171" s="350"/>
      <c r="BU171" s="350"/>
      <c r="BV171" s="350"/>
      <c r="BW171" s="350"/>
      <c r="BX171" s="350"/>
      <c r="BY171" s="350"/>
      <c r="BZ171" s="350"/>
      <c r="CA171" s="255">
        <f t="shared" si="94"/>
        <v>0</v>
      </c>
      <c r="CB171" s="255">
        <f t="shared" si="94"/>
        <v>0</v>
      </c>
      <c r="CC171" s="255">
        <f t="shared" si="94"/>
        <v>0</v>
      </c>
      <c r="CD171" s="255">
        <f t="shared" si="94"/>
        <v>0</v>
      </c>
      <c r="CE171" s="256">
        <f t="shared" si="79"/>
        <v>0</v>
      </c>
      <c r="CF171" s="257">
        <f t="shared" si="80"/>
        <v>-61839149.1875</v>
      </c>
      <c r="CG171" s="257">
        <f t="shared" si="80"/>
        <v>-58155860.75</v>
      </c>
      <c r="CH171" s="262">
        <f t="shared" si="80"/>
        <v>0</v>
      </c>
      <c r="CI171" s="316"/>
      <c r="CJ171" s="360"/>
      <c r="CK171" s="367" t="s">
        <v>1055</v>
      </c>
      <c r="CL171" s="368">
        <v>61839149.1875</v>
      </c>
      <c r="CM171" s="368">
        <v>58155860.75</v>
      </c>
      <c r="CN171" s="316"/>
    </row>
    <row r="172" spans="1:92" ht="16.5" x14ac:dyDescent="0.3">
      <c r="A172" s="347" t="s">
        <v>1056</v>
      </c>
      <c r="B172" s="271">
        <v>50000000</v>
      </c>
      <c r="C172" s="277">
        <f t="shared" si="99"/>
        <v>50000000</v>
      </c>
      <c r="D172" s="277">
        <f t="shared" si="99"/>
        <v>40485762.5</v>
      </c>
      <c r="E172" s="277">
        <f t="shared" si="99"/>
        <v>14377824.875</v>
      </c>
      <c r="F172" s="277">
        <f t="shared" si="99"/>
        <v>12035949.875</v>
      </c>
      <c r="G172" s="350"/>
      <c r="H172" s="350"/>
      <c r="I172" s="350"/>
      <c r="J172" s="350"/>
      <c r="K172" s="350"/>
      <c r="L172" s="350"/>
      <c r="M172" s="350"/>
      <c r="N172" s="350"/>
      <c r="O172" s="350"/>
      <c r="P172" s="350"/>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0"/>
      <c r="AM172" s="350"/>
      <c r="AN172" s="350"/>
      <c r="AO172" s="350"/>
      <c r="AP172" s="350"/>
      <c r="AQ172" s="350"/>
      <c r="AR172" s="350"/>
      <c r="AS172" s="350"/>
      <c r="AT172" s="350"/>
      <c r="AU172" s="350"/>
      <c r="AV172" s="350"/>
      <c r="AW172" s="350"/>
      <c r="AX172" s="350"/>
      <c r="AY172" s="350"/>
      <c r="AZ172" s="350"/>
      <c r="BA172" s="350"/>
      <c r="BB172" s="350"/>
      <c r="BC172" s="350"/>
      <c r="BD172" s="350"/>
      <c r="BE172" s="350"/>
      <c r="BF172" s="350"/>
      <c r="BG172" s="350"/>
      <c r="BH172" s="350"/>
      <c r="BI172" s="350"/>
      <c r="BJ172" s="350"/>
      <c r="BK172" s="259"/>
      <c r="BL172" s="259"/>
      <c r="BM172" s="259"/>
      <c r="BN172" s="259"/>
      <c r="BO172" s="350"/>
      <c r="BP172" s="350"/>
      <c r="BQ172" s="350"/>
      <c r="BR172" s="350"/>
      <c r="BS172" s="350"/>
      <c r="BT172" s="350"/>
      <c r="BU172" s="350"/>
      <c r="BV172" s="350"/>
      <c r="BW172" s="350"/>
      <c r="BX172" s="350"/>
      <c r="BY172" s="350"/>
      <c r="BZ172" s="350"/>
      <c r="CA172" s="255">
        <f t="shared" si="94"/>
        <v>50000000</v>
      </c>
      <c r="CB172" s="255">
        <f t="shared" si="94"/>
        <v>40485762.5</v>
      </c>
      <c r="CC172" s="255">
        <f t="shared" si="94"/>
        <v>14377824.875</v>
      </c>
      <c r="CD172" s="255">
        <f t="shared" si="94"/>
        <v>12035949.875</v>
      </c>
      <c r="CE172" s="256">
        <f t="shared" si="79"/>
        <v>0</v>
      </c>
      <c r="CF172" s="257">
        <f t="shared" si="80"/>
        <v>-35675686.243750006</v>
      </c>
      <c r="CG172" s="257">
        <f t="shared" si="80"/>
        <v>-33422302.899999999</v>
      </c>
      <c r="CH172" s="262">
        <f t="shared" si="80"/>
        <v>12035949.875</v>
      </c>
      <c r="CI172" s="316"/>
      <c r="CJ172" s="360"/>
      <c r="CK172" s="375" t="s">
        <v>1056</v>
      </c>
      <c r="CL172" s="368">
        <v>76161448.743750006</v>
      </c>
      <c r="CM172" s="368">
        <v>47800127.774999999</v>
      </c>
      <c r="CN172" s="316"/>
    </row>
    <row r="173" spans="1:92" ht="66" x14ac:dyDescent="0.25">
      <c r="A173" s="264" t="s">
        <v>811</v>
      </c>
      <c r="B173" s="265">
        <v>2161000000</v>
      </c>
      <c r="C173" s="265">
        <v>1711000000</v>
      </c>
      <c r="D173" s="265">
        <v>1467198277</v>
      </c>
      <c r="E173" s="265">
        <v>408752721</v>
      </c>
      <c r="F173" s="265">
        <v>359799221</v>
      </c>
      <c r="G173" s="264">
        <f t="shared" ref="G173:BR173" si="100">SUM(G174:G180)</f>
        <v>0</v>
      </c>
      <c r="H173" s="264">
        <f t="shared" si="100"/>
        <v>0</v>
      </c>
      <c r="I173" s="264">
        <f t="shared" si="100"/>
        <v>0</v>
      </c>
      <c r="J173" s="264">
        <f t="shared" si="100"/>
        <v>0</v>
      </c>
      <c r="K173" s="265">
        <v>225000000</v>
      </c>
      <c r="L173" s="265">
        <v>177521333</v>
      </c>
      <c r="M173" s="265">
        <v>73470000</v>
      </c>
      <c r="N173" s="265">
        <v>65481000</v>
      </c>
      <c r="O173" s="265">
        <v>225000000</v>
      </c>
      <c r="P173" s="265">
        <v>219492920</v>
      </c>
      <c r="Q173" s="265">
        <v>81086146</v>
      </c>
      <c r="R173" s="265">
        <v>66682546</v>
      </c>
      <c r="S173" s="264">
        <f t="shared" si="100"/>
        <v>0</v>
      </c>
      <c r="T173" s="264">
        <f t="shared" si="100"/>
        <v>0</v>
      </c>
      <c r="U173" s="264">
        <f t="shared" si="100"/>
        <v>0</v>
      </c>
      <c r="V173" s="264">
        <f t="shared" si="100"/>
        <v>0</v>
      </c>
      <c r="W173" s="264">
        <f t="shared" si="100"/>
        <v>0</v>
      </c>
      <c r="X173" s="264">
        <f t="shared" si="100"/>
        <v>0</v>
      </c>
      <c r="Y173" s="264">
        <f t="shared" si="100"/>
        <v>0</v>
      </c>
      <c r="Z173" s="264">
        <f t="shared" si="100"/>
        <v>0</v>
      </c>
      <c r="AA173" s="264">
        <f t="shared" si="100"/>
        <v>0</v>
      </c>
      <c r="AB173" s="264">
        <f t="shared" si="100"/>
        <v>0</v>
      </c>
      <c r="AC173" s="264">
        <f t="shared" si="100"/>
        <v>0</v>
      </c>
      <c r="AD173" s="264">
        <f t="shared" si="100"/>
        <v>0</v>
      </c>
      <c r="AE173" s="264">
        <v>0</v>
      </c>
      <c r="AF173" s="264">
        <f t="shared" si="100"/>
        <v>0</v>
      </c>
      <c r="AG173" s="264">
        <f t="shared" si="100"/>
        <v>0</v>
      </c>
      <c r="AH173" s="264">
        <f t="shared" si="100"/>
        <v>0</v>
      </c>
      <c r="AI173" s="264">
        <v>0</v>
      </c>
      <c r="AJ173" s="264">
        <v>0</v>
      </c>
      <c r="AK173" s="264">
        <v>0</v>
      </c>
      <c r="AL173" s="264">
        <v>0</v>
      </c>
      <c r="AM173" s="264">
        <f t="shared" si="100"/>
        <v>0</v>
      </c>
      <c r="AN173" s="264">
        <f t="shared" si="100"/>
        <v>0</v>
      </c>
      <c r="AO173" s="264">
        <f t="shared" si="100"/>
        <v>0</v>
      </c>
      <c r="AP173" s="264">
        <f t="shared" si="100"/>
        <v>0</v>
      </c>
      <c r="AQ173" s="264">
        <f t="shared" si="100"/>
        <v>0</v>
      </c>
      <c r="AR173" s="264">
        <f t="shared" si="100"/>
        <v>0</v>
      </c>
      <c r="AS173" s="264">
        <f t="shared" si="100"/>
        <v>0</v>
      </c>
      <c r="AT173" s="264">
        <f t="shared" si="100"/>
        <v>0</v>
      </c>
      <c r="AU173" s="264">
        <f t="shared" si="100"/>
        <v>0</v>
      </c>
      <c r="AV173" s="264">
        <f t="shared" si="100"/>
        <v>0</v>
      </c>
      <c r="AW173" s="264">
        <f t="shared" si="100"/>
        <v>0</v>
      </c>
      <c r="AX173" s="264">
        <f t="shared" si="100"/>
        <v>0</v>
      </c>
      <c r="AY173" s="264">
        <f t="shared" si="100"/>
        <v>0</v>
      </c>
      <c r="AZ173" s="264">
        <f t="shared" si="100"/>
        <v>0</v>
      </c>
      <c r="BA173" s="264">
        <f t="shared" si="100"/>
        <v>0</v>
      </c>
      <c r="BB173" s="264">
        <f t="shared" si="100"/>
        <v>0</v>
      </c>
      <c r="BC173" s="264">
        <f t="shared" si="100"/>
        <v>0</v>
      </c>
      <c r="BD173" s="264">
        <f t="shared" si="100"/>
        <v>0</v>
      </c>
      <c r="BE173" s="264">
        <f t="shared" si="100"/>
        <v>0</v>
      </c>
      <c r="BF173" s="264">
        <f t="shared" si="100"/>
        <v>0</v>
      </c>
      <c r="BG173" s="264">
        <f t="shared" si="100"/>
        <v>0</v>
      </c>
      <c r="BH173" s="264">
        <f t="shared" si="100"/>
        <v>0</v>
      </c>
      <c r="BI173" s="264">
        <f t="shared" si="100"/>
        <v>0</v>
      </c>
      <c r="BJ173" s="264">
        <f t="shared" si="100"/>
        <v>0</v>
      </c>
      <c r="BK173" s="264">
        <f t="shared" si="100"/>
        <v>0</v>
      </c>
      <c r="BL173" s="264">
        <f t="shared" si="100"/>
        <v>0</v>
      </c>
      <c r="BM173" s="264">
        <f t="shared" si="100"/>
        <v>0</v>
      </c>
      <c r="BN173" s="264">
        <f t="shared" si="100"/>
        <v>0</v>
      </c>
      <c r="BO173" s="264">
        <f t="shared" si="100"/>
        <v>0</v>
      </c>
      <c r="BP173" s="264">
        <f t="shared" si="100"/>
        <v>0</v>
      </c>
      <c r="BQ173" s="264">
        <f t="shared" si="100"/>
        <v>0</v>
      </c>
      <c r="BR173" s="264">
        <f t="shared" si="100"/>
        <v>0</v>
      </c>
      <c r="BS173" s="264">
        <f t="shared" ref="BS173:CD173" si="101">SUM(BS174:BS180)</f>
        <v>0</v>
      </c>
      <c r="BT173" s="264">
        <f t="shared" si="101"/>
        <v>0</v>
      </c>
      <c r="BU173" s="264">
        <f t="shared" si="101"/>
        <v>0</v>
      </c>
      <c r="BV173" s="264">
        <f t="shared" si="101"/>
        <v>0</v>
      </c>
      <c r="BW173" s="264">
        <f t="shared" si="101"/>
        <v>0</v>
      </c>
      <c r="BX173" s="264">
        <f t="shared" si="101"/>
        <v>0</v>
      </c>
      <c r="BY173" s="264">
        <f t="shared" si="101"/>
        <v>0</v>
      </c>
      <c r="BZ173" s="264">
        <f t="shared" si="101"/>
        <v>0</v>
      </c>
      <c r="CA173" s="266">
        <f t="shared" si="101"/>
        <v>5190959036.3257751</v>
      </c>
      <c r="CB173" s="266">
        <f t="shared" si="101"/>
        <v>14791741895.811939</v>
      </c>
      <c r="CC173" s="266">
        <f t="shared" si="101"/>
        <v>17431312843.186016</v>
      </c>
      <c r="CD173" s="266">
        <f t="shared" si="101"/>
        <v>136417805265.87743</v>
      </c>
      <c r="CE173" s="299">
        <f t="shared" si="79"/>
        <v>3029959036.3257751</v>
      </c>
      <c r="CF173" s="300">
        <f t="shared" si="80"/>
        <v>14791741895.811939</v>
      </c>
      <c r="CG173" s="300">
        <f t="shared" si="80"/>
        <v>17431312843.186016</v>
      </c>
      <c r="CH173" s="301">
        <f t="shared" si="80"/>
        <v>136417805265.87743</v>
      </c>
      <c r="CI173" s="357"/>
      <c r="CJ173" s="376"/>
      <c r="CK173" s="383"/>
      <c r="CL173" s="372">
        <f>+'[5]Anexo 5.2.A'!Z168</f>
        <v>0</v>
      </c>
      <c r="CM173" s="372">
        <f>+'[5]Anexo 5.2.A'!AA168</f>
        <v>0</v>
      </c>
      <c r="CN173" s="372">
        <f>+'[5]Anexo 5.2.A'!AB168</f>
        <v>0</v>
      </c>
    </row>
    <row r="174" spans="1:92" ht="33" x14ac:dyDescent="0.3">
      <c r="A174" s="342" t="s">
        <v>1057</v>
      </c>
      <c r="B174" s="271">
        <v>500000000</v>
      </c>
      <c r="C174" s="277">
        <f>C$173*(B174/B173)</f>
        <v>395881536.32577509</v>
      </c>
      <c r="D174" s="277">
        <f t="shared" ref="D174:F174" si="102">D$173*(C174/C173)</f>
        <v>339472067.79268855</v>
      </c>
      <c r="E174" s="277">
        <f t="shared" si="102"/>
        <v>94574900.74039796</v>
      </c>
      <c r="F174" s="277">
        <f t="shared" si="102"/>
        <v>83248315.826006472</v>
      </c>
      <c r="G174" s="350"/>
      <c r="H174" s="350"/>
      <c r="I174" s="350"/>
      <c r="J174" s="350"/>
      <c r="K174" s="277"/>
      <c r="L174" s="350"/>
      <c r="M174" s="350"/>
      <c r="N174" s="350"/>
      <c r="O174" s="277"/>
      <c r="P174" s="277"/>
      <c r="Q174" s="277"/>
      <c r="R174" s="277"/>
      <c r="S174" s="350"/>
      <c r="T174" s="350"/>
      <c r="U174" s="350"/>
      <c r="V174" s="350"/>
      <c r="W174" s="350"/>
      <c r="X174" s="350"/>
      <c r="Y174" s="350"/>
      <c r="Z174" s="350"/>
      <c r="AA174" s="350"/>
      <c r="AB174" s="350"/>
      <c r="AC174" s="350"/>
      <c r="AD174" s="350"/>
      <c r="AE174" s="277"/>
      <c r="AF174" s="277"/>
      <c r="AG174" s="277"/>
      <c r="AH174" s="277"/>
      <c r="AI174" s="350"/>
      <c r="AJ174" s="350"/>
      <c r="AK174" s="350"/>
      <c r="AL174" s="350"/>
      <c r="AM174" s="350"/>
      <c r="AN174" s="350"/>
      <c r="AO174" s="350"/>
      <c r="AP174" s="350"/>
      <c r="AQ174" s="350"/>
      <c r="AR174" s="350"/>
      <c r="AS174" s="350"/>
      <c r="AT174" s="350"/>
      <c r="AU174" s="277"/>
      <c r="AV174" s="277"/>
      <c r="AW174" s="277"/>
      <c r="AX174" s="277"/>
      <c r="AY174" s="350"/>
      <c r="AZ174" s="350"/>
      <c r="BA174" s="350"/>
      <c r="BB174" s="350"/>
      <c r="BC174" s="350"/>
      <c r="BD174" s="350"/>
      <c r="BE174" s="350"/>
      <c r="BF174" s="350"/>
      <c r="BG174" s="316"/>
      <c r="BH174" s="316"/>
      <c r="BI174" s="316"/>
      <c r="BJ174" s="316"/>
      <c r="BK174" s="348"/>
      <c r="BL174" s="348"/>
      <c r="BM174" s="348"/>
      <c r="BN174" s="348"/>
      <c r="BO174" s="350"/>
      <c r="BP174" s="350"/>
      <c r="BQ174" s="350"/>
      <c r="BR174" s="350"/>
      <c r="BS174" s="350"/>
      <c r="BT174" s="350"/>
      <c r="BU174" s="350"/>
      <c r="BV174" s="350"/>
      <c r="BW174" s="350"/>
      <c r="BX174" s="350"/>
      <c r="BY174" s="350"/>
      <c r="BZ174" s="350"/>
      <c r="CA174" s="255">
        <f t="shared" si="94"/>
        <v>395881536.32577509</v>
      </c>
      <c r="CB174" s="255">
        <f t="shared" si="94"/>
        <v>339472067.79268855</v>
      </c>
      <c r="CC174" s="255">
        <f t="shared" si="94"/>
        <v>94574900.74039796</v>
      </c>
      <c r="CD174" s="255">
        <f t="shared" si="94"/>
        <v>83248315.826006472</v>
      </c>
      <c r="CE174" s="256">
        <f t="shared" si="79"/>
        <v>-104118463.67422491</v>
      </c>
      <c r="CF174" s="257">
        <f t="shared" si="80"/>
        <v>-411423150.25311309</v>
      </c>
      <c r="CG174" s="257">
        <f t="shared" si="80"/>
        <v>-616078818.4046402</v>
      </c>
      <c r="CH174" s="262">
        <f t="shared" si="80"/>
        <v>83248315.826006472</v>
      </c>
      <c r="CI174" s="316"/>
      <c r="CJ174" s="360"/>
      <c r="CK174" s="367" t="s">
        <v>1057</v>
      </c>
      <c r="CL174" s="368">
        <v>750895218.04580164</v>
      </c>
      <c r="CM174" s="368">
        <v>710653719.14503813</v>
      </c>
      <c r="CN174" s="316"/>
    </row>
    <row r="175" spans="1:92" ht="16.5" x14ac:dyDescent="0.3">
      <c r="A175" s="342" t="s">
        <v>1058</v>
      </c>
      <c r="B175" s="271">
        <v>1000000000</v>
      </c>
      <c r="C175" s="277">
        <f t="shared" ref="C175:F178" si="103">C$173*(B175/B174)</f>
        <v>3422000000</v>
      </c>
      <c r="D175" s="277">
        <f t="shared" si="103"/>
        <v>12682461906.388</v>
      </c>
      <c r="E175" s="277">
        <f t="shared" si="103"/>
        <v>15270743324.84033</v>
      </c>
      <c r="F175" s="277">
        <f t="shared" si="103"/>
        <v>58095768637.920975</v>
      </c>
      <c r="G175" s="350"/>
      <c r="H175" s="350"/>
      <c r="I175" s="350"/>
      <c r="J175" s="350"/>
      <c r="K175" s="350"/>
      <c r="L175" s="350"/>
      <c r="M175" s="350"/>
      <c r="N175" s="350"/>
      <c r="O175" s="350"/>
      <c r="P175" s="350"/>
      <c r="Q175" s="350"/>
      <c r="R175" s="350"/>
      <c r="S175" s="350"/>
      <c r="T175" s="350"/>
      <c r="U175" s="350"/>
      <c r="V175" s="350"/>
      <c r="W175" s="350"/>
      <c r="X175" s="350"/>
      <c r="Y175" s="350"/>
      <c r="Z175" s="350"/>
      <c r="AA175" s="350"/>
      <c r="AB175" s="350"/>
      <c r="AC175" s="350"/>
      <c r="AD175" s="350"/>
      <c r="AE175" s="277"/>
      <c r="AF175" s="277"/>
      <c r="AG175" s="277"/>
      <c r="AH175" s="277"/>
      <c r="AI175" s="350"/>
      <c r="AJ175" s="350"/>
      <c r="AK175" s="350"/>
      <c r="AL175" s="259"/>
      <c r="AM175" s="350"/>
      <c r="AN175" s="350"/>
      <c r="AO175" s="350"/>
      <c r="AP175" s="350"/>
      <c r="AQ175" s="350"/>
      <c r="AR175" s="350"/>
      <c r="AS175" s="350"/>
      <c r="AT175" s="350"/>
      <c r="AU175" s="350"/>
      <c r="AV175" s="350"/>
      <c r="AW175" s="350"/>
      <c r="AX175" s="350"/>
      <c r="AY175" s="350"/>
      <c r="AZ175" s="350"/>
      <c r="BA175" s="350"/>
      <c r="BB175" s="350"/>
      <c r="BC175" s="350"/>
      <c r="BD175" s="350"/>
      <c r="BE175" s="350"/>
      <c r="BF175" s="350"/>
      <c r="BG175" s="316"/>
      <c r="BH175" s="316"/>
      <c r="BI175" s="316"/>
      <c r="BJ175" s="316"/>
      <c r="BK175" s="277"/>
      <c r="BL175" s="277"/>
      <c r="BM175" s="277"/>
      <c r="BN175" s="277"/>
      <c r="BO175" s="350"/>
      <c r="BP175" s="350"/>
      <c r="BQ175" s="350"/>
      <c r="BR175" s="350"/>
      <c r="BS175" s="350"/>
      <c r="BT175" s="350"/>
      <c r="BU175" s="350"/>
      <c r="BV175" s="350"/>
      <c r="BW175" s="350"/>
      <c r="BX175" s="350"/>
      <c r="BY175" s="350"/>
      <c r="BZ175" s="350"/>
      <c r="CA175" s="255">
        <f t="shared" si="94"/>
        <v>3422000000</v>
      </c>
      <c r="CB175" s="255">
        <f t="shared" si="94"/>
        <v>12682461906.388</v>
      </c>
      <c r="CC175" s="255">
        <f t="shared" si="94"/>
        <v>15270743324.84033</v>
      </c>
      <c r="CD175" s="255">
        <f t="shared" si="94"/>
        <v>58095768637.920975</v>
      </c>
      <c r="CE175" s="256">
        <f t="shared" si="79"/>
        <v>2422000000</v>
      </c>
      <c r="CF175" s="257">
        <f t="shared" si="80"/>
        <v>11395212961.166626</v>
      </c>
      <c r="CG175" s="257">
        <f t="shared" si="80"/>
        <v>14052479806.305979</v>
      </c>
      <c r="CH175" s="262">
        <f t="shared" si="80"/>
        <v>58095768637.920975</v>
      </c>
      <c r="CI175" s="316"/>
      <c r="CJ175" s="360"/>
      <c r="CK175" s="367" t="s">
        <v>1058</v>
      </c>
      <c r="CL175" s="368">
        <v>1287248945.2213743</v>
      </c>
      <c r="CM175" s="368">
        <v>1218263518.5343511</v>
      </c>
      <c r="CN175" s="316"/>
    </row>
    <row r="176" spans="1:92" ht="33" x14ac:dyDescent="0.3">
      <c r="A176" s="342" t="s">
        <v>1059</v>
      </c>
      <c r="B176" s="271">
        <v>400000000</v>
      </c>
      <c r="C176" s="277">
        <f t="shared" si="103"/>
        <v>684400000</v>
      </c>
      <c r="D176" s="277">
        <f t="shared" si="103"/>
        <v>293439655.40000004</v>
      </c>
      <c r="E176" s="277">
        <f t="shared" si="103"/>
        <v>9457490.0740397964</v>
      </c>
      <c r="F176" s="277">
        <f t="shared" si="103"/>
        <v>222831.16734203446</v>
      </c>
      <c r="G176" s="350"/>
      <c r="H176" s="350"/>
      <c r="I176" s="350"/>
      <c r="J176" s="350"/>
      <c r="K176" s="277"/>
      <c r="L176" s="350"/>
      <c r="M176" s="350"/>
      <c r="N176" s="350"/>
      <c r="O176" s="350"/>
      <c r="P176" s="350"/>
      <c r="Q176" s="350"/>
      <c r="R176" s="350"/>
      <c r="S176" s="350"/>
      <c r="T176" s="350"/>
      <c r="U176" s="350"/>
      <c r="V176" s="350"/>
      <c r="W176" s="350"/>
      <c r="X176" s="350"/>
      <c r="Y176" s="350"/>
      <c r="Z176" s="350"/>
      <c r="AA176" s="350"/>
      <c r="AB176" s="350"/>
      <c r="AC176" s="350"/>
      <c r="AD176" s="350"/>
      <c r="AE176" s="277"/>
      <c r="AF176" s="277"/>
      <c r="AG176" s="277"/>
      <c r="AH176" s="277"/>
      <c r="AI176" s="350"/>
      <c r="AJ176" s="350"/>
      <c r="AK176" s="350"/>
      <c r="AL176" s="259"/>
      <c r="AM176" s="350"/>
      <c r="AN176" s="350"/>
      <c r="AO176" s="350"/>
      <c r="AP176" s="350"/>
      <c r="AQ176" s="350"/>
      <c r="AR176" s="350"/>
      <c r="AS176" s="350"/>
      <c r="AT176" s="350"/>
      <c r="AU176" s="277"/>
      <c r="AV176" s="277"/>
      <c r="AW176" s="251"/>
      <c r="AX176" s="251"/>
      <c r="AY176" s="350"/>
      <c r="AZ176" s="350"/>
      <c r="BA176" s="350"/>
      <c r="BB176" s="350"/>
      <c r="BC176" s="350"/>
      <c r="BD176" s="350"/>
      <c r="BE176" s="350"/>
      <c r="BF176" s="350"/>
      <c r="BG176" s="316"/>
      <c r="BH176" s="316"/>
      <c r="BI176" s="316"/>
      <c r="BJ176" s="316"/>
      <c r="BK176" s="277"/>
      <c r="BL176" s="277"/>
      <c r="BM176" s="277"/>
      <c r="BN176" s="277"/>
      <c r="BO176" s="350"/>
      <c r="BP176" s="350"/>
      <c r="BQ176" s="350"/>
      <c r="BR176" s="350"/>
      <c r="BS176" s="350"/>
      <c r="BT176" s="350"/>
      <c r="BU176" s="350"/>
      <c r="BV176" s="350"/>
      <c r="BW176" s="350"/>
      <c r="BX176" s="350"/>
      <c r="BY176" s="350"/>
      <c r="BZ176" s="350"/>
      <c r="CA176" s="255">
        <f t="shared" si="94"/>
        <v>684400000</v>
      </c>
      <c r="CB176" s="255">
        <f t="shared" si="94"/>
        <v>293439655.40000004</v>
      </c>
      <c r="CC176" s="255">
        <f t="shared" si="94"/>
        <v>9457490.0740397964</v>
      </c>
      <c r="CD176" s="255">
        <f t="shared" si="94"/>
        <v>222831.16734203446</v>
      </c>
      <c r="CE176" s="256">
        <f t="shared" si="79"/>
        <v>284400000</v>
      </c>
      <c r="CF176" s="257">
        <f t="shared" si="80"/>
        <v>-457455562.6458016</v>
      </c>
      <c r="CG176" s="257">
        <f t="shared" si="80"/>
        <v>-701196229.07099831</v>
      </c>
      <c r="CH176" s="262">
        <f t="shared" si="80"/>
        <v>222831.16734203446</v>
      </c>
      <c r="CI176" s="316"/>
      <c r="CJ176" s="360"/>
      <c r="CK176" s="367" t="s">
        <v>1139</v>
      </c>
      <c r="CL176" s="368">
        <v>750895218.04580164</v>
      </c>
      <c r="CM176" s="368">
        <v>710653719.14503813</v>
      </c>
      <c r="CN176" s="316"/>
    </row>
    <row r="177" spans="1:92" ht="33" x14ac:dyDescent="0.3">
      <c r="A177" s="342" t="s">
        <v>1060</v>
      </c>
      <c r="B177" s="271">
        <v>161000000</v>
      </c>
      <c r="C177" s="277">
        <f t="shared" si="103"/>
        <v>688677500</v>
      </c>
      <c r="D177" s="277">
        <f t="shared" si="103"/>
        <v>1476368266.23125</v>
      </c>
      <c r="E177" s="277">
        <f t="shared" si="103"/>
        <v>2056537127.5312495</v>
      </c>
      <c r="F177" s="277">
        <f t="shared" si="103"/>
        <v>78238565480.963104</v>
      </c>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0"/>
      <c r="AC177" s="350"/>
      <c r="AD177" s="350"/>
      <c r="AE177" s="277"/>
      <c r="AF177" s="277"/>
      <c r="AG177" s="277"/>
      <c r="AH177" s="277"/>
      <c r="AI177" s="350"/>
      <c r="AJ177" s="350"/>
      <c r="AK177" s="350"/>
      <c r="AL177" s="259"/>
      <c r="AM177" s="350"/>
      <c r="AN177" s="350"/>
      <c r="AO177" s="350"/>
      <c r="AP177" s="350"/>
      <c r="AQ177" s="350"/>
      <c r="AR177" s="350"/>
      <c r="AS177" s="350"/>
      <c r="AT177" s="350"/>
      <c r="AU177" s="350"/>
      <c r="AV177" s="350"/>
      <c r="AW177" s="350"/>
      <c r="AX177" s="350"/>
      <c r="AY177" s="350"/>
      <c r="AZ177" s="350"/>
      <c r="BA177" s="350"/>
      <c r="BB177" s="350"/>
      <c r="BC177" s="350"/>
      <c r="BD177" s="350"/>
      <c r="BE177" s="350"/>
      <c r="BF177" s="350"/>
      <c r="BG177" s="350"/>
      <c r="BH177" s="350"/>
      <c r="BI177" s="350"/>
      <c r="BJ177" s="350"/>
      <c r="BK177" s="277"/>
      <c r="BL177" s="277"/>
      <c r="BM177" s="277"/>
      <c r="BN177" s="277"/>
      <c r="BO177" s="350"/>
      <c r="BP177" s="350"/>
      <c r="BQ177" s="350"/>
      <c r="BR177" s="350"/>
      <c r="BS177" s="350"/>
      <c r="BT177" s="350"/>
      <c r="BU177" s="350"/>
      <c r="BV177" s="350"/>
      <c r="BW177" s="350"/>
      <c r="BX177" s="350"/>
      <c r="BY177" s="350"/>
      <c r="BZ177" s="350"/>
      <c r="CA177" s="255">
        <f t="shared" si="94"/>
        <v>688677500</v>
      </c>
      <c r="CB177" s="255">
        <f t="shared" si="94"/>
        <v>1476368266.23125</v>
      </c>
      <c r="CC177" s="255">
        <f t="shared" si="94"/>
        <v>2056537127.5312495</v>
      </c>
      <c r="CD177" s="255">
        <f t="shared" si="94"/>
        <v>78238565480.963104</v>
      </c>
      <c r="CE177" s="256">
        <f t="shared" si="79"/>
        <v>527677500</v>
      </c>
      <c r="CF177" s="257">
        <f t="shared" si="80"/>
        <v>1154556029.9259064</v>
      </c>
      <c r="CG177" s="257">
        <f t="shared" si="80"/>
        <v>1751971247.8976617</v>
      </c>
      <c r="CH177" s="262">
        <f t="shared" si="80"/>
        <v>78238565480.963104</v>
      </c>
      <c r="CI177" s="316"/>
      <c r="CJ177" s="360"/>
      <c r="CK177" s="367" t="s">
        <v>1060</v>
      </c>
      <c r="CL177" s="368">
        <v>321812236.30534357</v>
      </c>
      <c r="CM177" s="368">
        <v>304565879.63358778</v>
      </c>
      <c r="CN177" s="316"/>
    </row>
    <row r="178" spans="1:92" ht="66" x14ac:dyDescent="0.3">
      <c r="A178" s="342" t="s">
        <v>1061</v>
      </c>
      <c r="B178" s="281">
        <v>0</v>
      </c>
      <c r="C178" s="277">
        <f t="shared" si="103"/>
        <v>0</v>
      </c>
      <c r="D178" s="277">
        <f t="shared" si="103"/>
        <v>0</v>
      </c>
      <c r="E178" s="277">
        <f t="shared" si="103"/>
        <v>0</v>
      </c>
      <c r="F178" s="277">
        <f t="shared" si="103"/>
        <v>0</v>
      </c>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350"/>
      <c r="AE178" s="277"/>
      <c r="AF178" s="277"/>
      <c r="AG178" s="277"/>
      <c r="AH178" s="277"/>
      <c r="AI178" s="350"/>
      <c r="AJ178" s="350"/>
      <c r="AK178" s="350"/>
      <c r="AL178" s="259"/>
      <c r="AM178" s="350"/>
      <c r="AN178" s="350"/>
      <c r="AO178" s="350"/>
      <c r="AP178" s="350"/>
      <c r="AQ178" s="350"/>
      <c r="AR178" s="350"/>
      <c r="AS178" s="350"/>
      <c r="AT178" s="350"/>
      <c r="AU178" s="350"/>
      <c r="AV178" s="350"/>
      <c r="AW178" s="350"/>
      <c r="AX178" s="350"/>
      <c r="AY178" s="350"/>
      <c r="AZ178" s="350"/>
      <c r="BA178" s="350"/>
      <c r="BB178" s="350"/>
      <c r="BC178" s="350"/>
      <c r="BD178" s="350"/>
      <c r="BE178" s="350"/>
      <c r="BF178" s="350"/>
      <c r="BG178" s="350"/>
      <c r="BH178" s="350"/>
      <c r="BI178" s="350"/>
      <c r="BJ178" s="350"/>
      <c r="BK178" s="277"/>
      <c r="BL178" s="277"/>
      <c r="BM178" s="277"/>
      <c r="BN178" s="277"/>
      <c r="BO178" s="350"/>
      <c r="BP178" s="350"/>
      <c r="BQ178" s="350"/>
      <c r="BR178" s="350"/>
      <c r="BS178" s="350"/>
      <c r="BT178" s="350"/>
      <c r="BU178" s="350"/>
      <c r="BV178" s="350"/>
      <c r="BW178" s="350"/>
      <c r="BX178" s="350"/>
      <c r="BY178" s="350"/>
      <c r="BZ178" s="350"/>
      <c r="CA178" s="255">
        <f t="shared" si="94"/>
        <v>0</v>
      </c>
      <c r="CB178" s="255">
        <f t="shared" si="94"/>
        <v>0</v>
      </c>
      <c r="CC178" s="255">
        <f t="shared" si="94"/>
        <v>0</v>
      </c>
      <c r="CD178" s="255">
        <f t="shared" si="94"/>
        <v>0</v>
      </c>
      <c r="CE178" s="256">
        <f t="shared" si="79"/>
        <v>0</v>
      </c>
      <c r="CF178" s="257">
        <f t="shared" si="80"/>
        <v>-80453059.076335892</v>
      </c>
      <c r="CG178" s="257">
        <f t="shared" si="80"/>
        <v>-76141469.908396944</v>
      </c>
      <c r="CH178" s="262">
        <f t="shared" si="80"/>
        <v>0</v>
      </c>
      <c r="CI178" s="316"/>
      <c r="CJ178" s="360"/>
      <c r="CK178" s="367" t="s">
        <v>1061</v>
      </c>
      <c r="CL178" s="368">
        <v>80453059.076335892</v>
      </c>
      <c r="CM178" s="368">
        <v>76141469.908396944</v>
      </c>
      <c r="CN178" s="316"/>
    </row>
    <row r="179" spans="1:92" ht="33" x14ac:dyDescent="0.3">
      <c r="A179" s="342" t="s">
        <v>1062</v>
      </c>
      <c r="B179" s="271">
        <v>100000000</v>
      </c>
      <c r="C179" s="277">
        <v>0</v>
      </c>
      <c r="D179" s="277">
        <v>0</v>
      </c>
      <c r="E179" s="277">
        <v>0</v>
      </c>
      <c r="F179" s="277">
        <v>0</v>
      </c>
      <c r="G179" s="350"/>
      <c r="H179" s="350"/>
      <c r="I179" s="350"/>
      <c r="J179" s="350"/>
      <c r="K179" s="350"/>
      <c r="L179" s="350"/>
      <c r="M179" s="350"/>
      <c r="N179" s="350"/>
      <c r="O179" s="350"/>
      <c r="P179" s="350"/>
      <c r="Q179" s="350"/>
      <c r="R179" s="350"/>
      <c r="S179" s="350"/>
      <c r="T179" s="350"/>
      <c r="U179" s="350"/>
      <c r="V179" s="350"/>
      <c r="W179" s="350"/>
      <c r="X179" s="350"/>
      <c r="Y179" s="350"/>
      <c r="Z179" s="350"/>
      <c r="AA179" s="350"/>
      <c r="AB179" s="350"/>
      <c r="AC179" s="350"/>
      <c r="AD179" s="350"/>
      <c r="AE179" s="277"/>
      <c r="AF179" s="277"/>
      <c r="AG179" s="277"/>
      <c r="AH179" s="277"/>
      <c r="AI179" s="350"/>
      <c r="AJ179" s="350"/>
      <c r="AK179" s="350"/>
      <c r="AL179" s="350"/>
      <c r="AM179" s="350"/>
      <c r="AN179" s="350"/>
      <c r="AO179" s="350"/>
      <c r="AP179" s="350"/>
      <c r="AQ179" s="350"/>
      <c r="AR179" s="350"/>
      <c r="AS179" s="350"/>
      <c r="AT179" s="350"/>
      <c r="AU179" s="350"/>
      <c r="AV179" s="350"/>
      <c r="AW179" s="350"/>
      <c r="AX179" s="350"/>
      <c r="AY179" s="350"/>
      <c r="AZ179" s="350"/>
      <c r="BA179" s="350"/>
      <c r="BB179" s="350"/>
      <c r="BC179" s="350"/>
      <c r="BD179" s="350"/>
      <c r="BE179" s="350"/>
      <c r="BF179" s="350"/>
      <c r="BG179" s="350"/>
      <c r="BH179" s="350"/>
      <c r="BI179" s="350"/>
      <c r="BJ179" s="350"/>
      <c r="BK179" s="277"/>
      <c r="BL179" s="277"/>
      <c r="BM179" s="277"/>
      <c r="BN179" s="277"/>
      <c r="BO179" s="350"/>
      <c r="BP179" s="350"/>
      <c r="BQ179" s="350"/>
      <c r="BR179" s="350"/>
      <c r="BS179" s="350"/>
      <c r="BT179" s="350"/>
      <c r="BU179" s="350"/>
      <c r="BV179" s="350"/>
      <c r="BW179" s="350"/>
      <c r="BX179" s="350"/>
      <c r="BY179" s="350"/>
      <c r="BZ179" s="350"/>
      <c r="CA179" s="255">
        <f t="shared" si="94"/>
        <v>0</v>
      </c>
      <c r="CB179" s="255">
        <f t="shared" si="94"/>
        <v>0</v>
      </c>
      <c r="CC179" s="255">
        <f t="shared" si="94"/>
        <v>0</v>
      </c>
      <c r="CD179" s="255">
        <f t="shared" si="94"/>
        <v>0</v>
      </c>
      <c r="CE179" s="256">
        <f t="shared" si="79"/>
        <v>-100000000</v>
      </c>
      <c r="CF179" s="257">
        <f t="shared" si="80"/>
        <v>-321812236.30534357</v>
      </c>
      <c r="CG179" s="257">
        <f t="shared" si="80"/>
        <v>-304565879.63358778</v>
      </c>
      <c r="CH179" s="262">
        <f t="shared" si="80"/>
        <v>0</v>
      </c>
      <c r="CI179" s="316"/>
      <c r="CJ179" s="360"/>
      <c r="CK179" s="367" t="s">
        <v>1062</v>
      </c>
      <c r="CL179" s="368">
        <v>321812236.30534357</v>
      </c>
      <c r="CM179" s="368">
        <v>304565879.63358778</v>
      </c>
      <c r="CN179" s="316"/>
    </row>
    <row r="180" spans="1:92" ht="16.5" x14ac:dyDescent="0.3">
      <c r="A180" s="342" t="s">
        <v>1063</v>
      </c>
      <c r="B180" s="271"/>
      <c r="C180" s="277">
        <f t="shared" ref="C180" si="104">C$173*(B180/B179)</f>
        <v>0</v>
      </c>
      <c r="D180" s="277">
        <v>0</v>
      </c>
      <c r="E180" s="277">
        <v>0</v>
      </c>
      <c r="F180" s="277">
        <v>0</v>
      </c>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350"/>
      <c r="AC180" s="350"/>
      <c r="AD180" s="350"/>
      <c r="AE180" s="350"/>
      <c r="AF180" s="350"/>
      <c r="AG180" s="350"/>
      <c r="AH180" s="350"/>
      <c r="AI180" s="350"/>
      <c r="AJ180" s="350"/>
      <c r="AK180" s="350"/>
      <c r="AL180" s="350"/>
      <c r="AM180" s="350"/>
      <c r="AN180" s="350"/>
      <c r="AO180" s="350"/>
      <c r="AP180" s="350"/>
      <c r="AQ180" s="350"/>
      <c r="AR180" s="350"/>
      <c r="AS180" s="350"/>
      <c r="AT180" s="350"/>
      <c r="AU180" s="350"/>
      <c r="AV180" s="350"/>
      <c r="AW180" s="350"/>
      <c r="AX180" s="350"/>
      <c r="AY180" s="350"/>
      <c r="AZ180" s="350"/>
      <c r="BA180" s="350"/>
      <c r="BB180" s="350"/>
      <c r="BC180" s="350"/>
      <c r="BD180" s="350"/>
      <c r="BE180" s="350"/>
      <c r="BF180" s="350"/>
      <c r="BG180" s="350"/>
      <c r="BH180" s="350"/>
      <c r="BI180" s="350"/>
      <c r="BJ180" s="350"/>
      <c r="BK180" s="351"/>
      <c r="BL180" s="350"/>
      <c r="BM180" s="350"/>
      <c r="BN180" s="350"/>
      <c r="BO180" s="350"/>
      <c r="BP180" s="350"/>
      <c r="BQ180" s="350"/>
      <c r="BR180" s="350"/>
      <c r="BS180" s="350"/>
      <c r="BT180" s="350"/>
      <c r="BU180" s="350"/>
      <c r="BV180" s="350"/>
      <c r="BW180" s="350"/>
      <c r="BX180" s="350"/>
      <c r="BY180" s="350"/>
      <c r="BZ180" s="350"/>
      <c r="CA180" s="255">
        <f t="shared" si="94"/>
        <v>0</v>
      </c>
      <c r="CB180" s="255">
        <f t="shared" si="94"/>
        <v>0</v>
      </c>
      <c r="CC180" s="255">
        <f t="shared" si="94"/>
        <v>0</v>
      </c>
      <c r="CD180" s="255">
        <f t="shared" si="94"/>
        <v>0</v>
      </c>
      <c r="CE180" s="256">
        <f t="shared" si="79"/>
        <v>0</v>
      </c>
      <c r="CF180" s="257">
        <f t="shared" si="80"/>
        <v>0</v>
      </c>
      <c r="CG180" s="257">
        <f t="shared" si="80"/>
        <v>0</v>
      </c>
      <c r="CH180" s="262">
        <f t="shared" si="80"/>
        <v>0</v>
      </c>
      <c r="CI180" s="316"/>
      <c r="CJ180" s="360"/>
      <c r="CK180" s="373" t="s">
        <v>1063</v>
      </c>
      <c r="CL180" s="368"/>
      <c r="CM180" s="368"/>
      <c r="CN180" s="316"/>
    </row>
    <row r="181" spans="1:92" ht="66" x14ac:dyDescent="0.25">
      <c r="A181" s="264" t="s">
        <v>812</v>
      </c>
      <c r="B181" s="265">
        <v>400000000</v>
      </c>
      <c r="C181" s="265">
        <v>400000000</v>
      </c>
      <c r="D181" s="265">
        <v>163479070</v>
      </c>
      <c r="E181" s="265">
        <v>16330190</v>
      </c>
      <c r="F181" s="265">
        <v>13470190</v>
      </c>
      <c r="G181" s="265">
        <v>0</v>
      </c>
      <c r="H181" s="265">
        <f t="shared" ref="H181:BS181" si="105">SUM(H182:H189)</f>
        <v>0</v>
      </c>
      <c r="I181" s="265">
        <f t="shared" si="105"/>
        <v>0</v>
      </c>
      <c r="J181" s="265">
        <f t="shared" si="105"/>
        <v>0</v>
      </c>
      <c r="K181" s="265">
        <f t="shared" si="105"/>
        <v>0</v>
      </c>
      <c r="L181" s="265">
        <f t="shared" si="105"/>
        <v>0</v>
      </c>
      <c r="M181" s="265">
        <f t="shared" si="105"/>
        <v>0</v>
      </c>
      <c r="N181" s="265">
        <f t="shared" si="105"/>
        <v>0</v>
      </c>
      <c r="O181" s="265">
        <f t="shared" si="105"/>
        <v>0</v>
      </c>
      <c r="P181" s="265">
        <f t="shared" si="105"/>
        <v>0</v>
      </c>
      <c r="Q181" s="265">
        <f t="shared" si="105"/>
        <v>0</v>
      </c>
      <c r="R181" s="265">
        <f t="shared" si="105"/>
        <v>0</v>
      </c>
      <c r="S181" s="265">
        <f t="shared" si="105"/>
        <v>0</v>
      </c>
      <c r="T181" s="265">
        <f t="shared" si="105"/>
        <v>0</v>
      </c>
      <c r="U181" s="265">
        <f t="shared" si="105"/>
        <v>0</v>
      </c>
      <c r="V181" s="265">
        <f t="shared" si="105"/>
        <v>0</v>
      </c>
      <c r="W181" s="265">
        <f t="shared" si="105"/>
        <v>0</v>
      </c>
      <c r="X181" s="265">
        <f t="shared" si="105"/>
        <v>0</v>
      </c>
      <c r="Y181" s="265">
        <f t="shared" si="105"/>
        <v>0</v>
      </c>
      <c r="Z181" s="265">
        <f t="shared" si="105"/>
        <v>0</v>
      </c>
      <c r="AA181" s="265">
        <f t="shared" si="105"/>
        <v>0</v>
      </c>
      <c r="AB181" s="265">
        <f t="shared" si="105"/>
        <v>0</v>
      </c>
      <c r="AC181" s="265">
        <f t="shared" si="105"/>
        <v>0</v>
      </c>
      <c r="AD181" s="265">
        <f t="shared" si="105"/>
        <v>0</v>
      </c>
      <c r="AE181" s="265">
        <f t="shared" si="105"/>
        <v>0</v>
      </c>
      <c r="AF181" s="265">
        <f t="shared" si="105"/>
        <v>0</v>
      </c>
      <c r="AG181" s="265">
        <f t="shared" si="105"/>
        <v>0</v>
      </c>
      <c r="AH181" s="265">
        <f t="shared" si="105"/>
        <v>0</v>
      </c>
      <c r="AI181" s="265">
        <f t="shared" si="105"/>
        <v>0</v>
      </c>
      <c r="AJ181" s="265">
        <f t="shared" si="105"/>
        <v>0</v>
      </c>
      <c r="AK181" s="265">
        <f t="shared" si="105"/>
        <v>0</v>
      </c>
      <c r="AL181" s="265">
        <f t="shared" si="105"/>
        <v>0</v>
      </c>
      <c r="AM181" s="265">
        <f t="shared" si="105"/>
        <v>0</v>
      </c>
      <c r="AN181" s="265">
        <f t="shared" si="105"/>
        <v>0</v>
      </c>
      <c r="AO181" s="265">
        <f t="shared" si="105"/>
        <v>0</v>
      </c>
      <c r="AP181" s="265">
        <f t="shared" si="105"/>
        <v>0</v>
      </c>
      <c r="AQ181" s="265">
        <v>0</v>
      </c>
      <c r="AR181" s="265">
        <v>0</v>
      </c>
      <c r="AS181" s="265">
        <v>0</v>
      </c>
      <c r="AT181" s="265">
        <v>0</v>
      </c>
      <c r="AU181" s="265">
        <f t="shared" si="105"/>
        <v>0</v>
      </c>
      <c r="AV181" s="265">
        <f t="shared" si="105"/>
        <v>0</v>
      </c>
      <c r="AW181" s="265">
        <f t="shared" si="105"/>
        <v>0</v>
      </c>
      <c r="AX181" s="265">
        <f t="shared" si="105"/>
        <v>0</v>
      </c>
      <c r="AY181" s="265">
        <f t="shared" si="105"/>
        <v>0</v>
      </c>
      <c r="AZ181" s="265">
        <f t="shared" si="105"/>
        <v>0</v>
      </c>
      <c r="BA181" s="265">
        <f t="shared" si="105"/>
        <v>0</v>
      </c>
      <c r="BB181" s="265">
        <f t="shared" si="105"/>
        <v>0</v>
      </c>
      <c r="BC181" s="265">
        <f t="shared" si="105"/>
        <v>0</v>
      </c>
      <c r="BD181" s="265">
        <f t="shared" si="105"/>
        <v>0</v>
      </c>
      <c r="BE181" s="265">
        <f t="shared" si="105"/>
        <v>0</v>
      </c>
      <c r="BF181" s="265">
        <f t="shared" si="105"/>
        <v>0</v>
      </c>
      <c r="BG181" s="265">
        <f t="shared" si="105"/>
        <v>0</v>
      </c>
      <c r="BH181" s="265">
        <f t="shared" si="105"/>
        <v>0</v>
      </c>
      <c r="BI181" s="265">
        <f t="shared" si="105"/>
        <v>0</v>
      </c>
      <c r="BJ181" s="265">
        <f t="shared" si="105"/>
        <v>0</v>
      </c>
      <c r="BK181" s="265">
        <f t="shared" si="105"/>
        <v>0</v>
      </c>
      <c r="BL181" s="265">
        <f t="shared" si="105"/>
        <v>0</v>
      </c>
      <c r="BM181" s="265">
        <f t="shared" si="105"/>
        <v>0</v>
      </c>
      <c r="BN181" s="265">
        <f t="shared" si="105"/>
        <v>0</v>
      </c>
      <c r="BO181" s="265">
        <f t="shared" si="105"/>
        <v>0</v>
      </c>
      <c r="BP181" s="265">
        <f t="shared" si="105"/>
        <v>0</v>
      </c>
      <c r="BQ181" s="265">
        <f t="shared" si="105"/>
        <v>0</v>
      </c>
      <c r="BR181" s="265">
        <f t="shared" si="105"/>
        <v>0</v>
      </c>
      <c r="BS181" s="265">
        <f t="shared" si="105"/>
        <v>0</v>
      </c>
      <c r="BT181" s="265">
        <f t="shared" ref="BT181:CC181" si="106">SUM(BT182:BT189)</f>
        <v>0</v>
      </c>
      <c r="BU181" s="265">
        <f t="shared" si="106"/>
        <v>0</v>
      </c>
      <c r="BV181" s="265">
        <f t="shared" si="106"/>
        <v>0</v>
      </c>
      <c r="BW181" s="265">
        <f t="shared" si="106"/>
        <v>0</v>
      </c>
      <c r="BX181" s="265">
        <f t="shared" si="106"/>
        <v>0</v>
      </c>
      <c r="BY181" s="265">
        <f t="shared" si="106"/>
        <v>0</v>
      </c>
      <c r="BZ181" s="265">
        <f t="shared" si="106"/>
        <v>0</v>
      </c>
      <c r="CA181" s="265">
        <f t="shared" si="106"/>
        <v>400000000</v>
      </c>
      <c r="CB181" s="265">
        <f t="shared" si="106"/>
        <v>163479070</v>
      </c>
      <c r="CC181" s="265">
        <f t="shared" si="106"/>
        <v>16330190</v>
      </c>
      <c r="CD181" s="265">
        <v>0</v>
      </c>
      <c r="CE181" s="336">
        <f t="shared" si="79"/>
        <v>0</v>
      </c>
      <c r="CF181" s="337">
        <f t="shared" si="80"/>
        <v>163479070</v>
      </c>
      <c r="CG181" s="337">
        <f t="shared" si="80"/>
        <v>16330190</v>
      </c>
      <c r="CH181" s="338">
        <f t="shared" si="80"/>
        <v>0</v>
      </c>
      <c r="CI181" s="381"/>
      <c r="CJ181" s="382"/>
      <c r="CK181" s="384"/>
      <c r="CL181" s="371">
        <f>+'[5]Anexo 5.2.A'!Z172</f>
        <v>0</v>
      </c>
      <c r="CM181" s="371">
        <f>+'[5]Anexo 5.2.A'!AA172</f>
        <v>0</v>
      </c>
      <c r="CN181" s="371">
        <f>+'[5]Anexo 5.2.A'!AB172</f>
        <v>0</v>
      </c>
    </row>
    <row r="182" spans="1:92" ht="66" x14ac:dyDescent="0.3">
      <c r="A182" s="347" t="s">
        <v>1064</v>
      </c>
      <c r="B182" s="271">
        <v>100000000</v>
      </c>
      <c r="C182" s="352">
        <f>C$181*(B182/B$181)</f>
        <v>100000000</v>
      </c>
      <c r="D182" s="352">
        <f t="shared" ref="D182:F182" si="107">D$181*(C182/C$181)</f>
        <v>40869767.5</v>
      </c>
      <c r="E182" s="352">
        <f t="shared" si="107"/>
        <v>4082547.5</v>
      </c>
      <c r="F182" s="352">
        <f t="shared" si="107"/>
        <v>3367547.5</v>
      </c>
      <c r="G182" s="350"/>
      <c r="H182" s="350"/>
      <c r="I182" s="350"/>
      <c r="J182" s="350"/>
      <c r="K182" s="350"/>
      <c r="L182" s="350"/>
      <c r="M182" s="350"/>
      <c r="N182" s="350"/>
      <c r="O182" s="350"/>
      <c r="P182" s="350"/>
      <c r="Q182" s="350"/>
      <c r="R182" s="350"/>
      <c r="S182" s="350"/>
      <c r="T182" s="350"/>
      <c r="U182" s="350"/>
      <c r="V182" s="350"/>
      <c r="W182" s="350"/>
      <c r="X182" s="350"/>
      <c r="Y182" s="350"/>
      <c r="Z182" s="350"/>
      <c r="AA182" s="350"/>
      <c r="AB182" s="350"/>
      <c r="AC182" s="350"/>
      <c r="AD182" s="350"/>
      <c r="AE182" s="350"/>
      <c r="AF182" s="350"/>
      <c r="AG182" s="350"/>
      <c r="AH182" s="350"/>
      <c r="AI182" s="350"/>
      <c r="AJ182" s="350"/>
      <c r="AK182" s="350"/>
      <c r="AL182" s="350"/>
      <c r="AM182" s="350"/>
      <c r="AN182" s="350"/>
      <c r="AO182" s="350"/>
      <c r="AP182" s="350"/>
      <c r="AQ182" s="350"/>
      <c r="AR182" s="350"/>
      <c r="AS182" s="350"/>
      <c r="AT182" s="350"/>
      <c r="AU182" s="350"/>
      <c r="AV182" s="350"/>
      <c r="AW182" s="350"/>
      <c r="AX182" s="350"/>
      <c r="AY182" s="350"/>
      <c r="AZ182" s="350"/>
      <c r="BA182" s="350"/>
      <c r="BB182" s="350"/>
      <c r="BC182" s="350"/>
      <c r="BD182" s="350"/>
      <c r="BE182" s="350"/>
      <c r="BF182" s="350"/>
      <c r="BG182" s="350"/>
      <c r="BH182" s="350"/>
      <c r="BI182" s="350"/>
      <c r="BJ182" s="350"/>
      <c r="BK182" s="350"/>
      <c r="BL182" s="350"/>
      <c r="BM182" s="350"/>
      <c r="BN182" s="350"/>
      <c r="BO182" s="350"/>
      <c r="BP182" s="350"/>
      <c r="BQ182" s="350"/>
      <c r="BR182" s="350"/>
      <c r="BS182" s="350"/>
      <c r="BT182" s="350"/>
      <c r="BU182" s="350"/>
      <c r="BV182" s="350"/>
      <c r="BW182" s="350"/>
      <c r="BX182" s="350"/>
      <c r="BY182" s="350"/>
      <c r="BZ182" s="350"/>
      <c r="CA182" s="255">
        <f t="shared" si="94"/>
        <v>100000000</v>
      </c>
      <c r="CB182" s="255">
        <f t="shared" si="94"/>
        <v>40869767.5</v>
      </c>
      <c r="CC182" s="255">
        <f t="shared" si="94"/>
        <v>4082547.5</v>
      </c>
      <c r="CD182" s="255">
        <f t="shared" si="94"/>
        <v>3367547.5</v>
      </c>
      <c r="CE182" s="256">
        <f t="shared" si="79"/>
        <v>0</v>
      </c>
      <c r="CF182" s="257">
        <f t="shared" si="80"/>
        <v>40869767.5</v>
      </c>
      <c r="CG182" s="257">
        <f t="shared" si="80"/>
        <v>4082547.5</v>
      </c>
      <c r="CH182" s="262">
        <f t="shared" si="80"/>
        <v>3367547.5</v>
      </c>
      <c r="CI182" s="316"/>
      <c r="CJ182" s="360"/>
      <c r="CK182" s="360"/>
      <c r="CL182" s="368"/>
      <c r="CM182" s="368"/>
      <c r="CN182" s="316"/>
    </row>
    <row r="183" spans="1:92" ht="82.5" x14ac:dyDescent="0.3">
      <c r="A183" s="353" t="s">
        <v>1065</v>
      </c>
      <c r="B183" s="271"/>
      <c r="C183" s="352">
        <f t="shared" ref="C183:F189" si="108">C$181*(B183/B$181)</f>
        <v>0</v>
      </c>
      <c r="D183" s="352">
        <f t="shared" si="108"/>
        <v>0</v>
      </c>
      <c r="E183" s="352">
        <f t="shared" si="108"/>
        <v>0</v>
      </c>
      <c r="F183" s="352">
        <f t="shared" si="108"/>
        <v>0</v>
      </c>
      <c r="G183" s="350"/>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350"/>
      <c r="AE183" s="350"/>
      <c r="AF183" s="350"/>
      <c r="AG183" s="350"/>
      <c r="AH183" s="350"/>
      <c r="AI183" s="350"/>
      <c r="AJ183" s="350"/>
      <c r="AK183" s="350"/>
      <c r="AL183" s="259"/>
      <c r="AM183" s="350"/>
      <c r="AN183" s="350"/>
      <c r="AO183" s="350"/>
      <c r="AP183" s="350"/>
      <c r="AQ183" s="350"/>
      <c r="AR183" s="350"/>
      <c r="AS183" s="350"/>
      <c r="AT183" s="350"/>
      <c r="AU183" s="350"/>
      <c r="AV183" s="350"/>
      <c r="AW183" s="350"/>
      <c r="AX183" s="350"/>
      <c r="AY183" s="350"/>
      <c r="AZ183" s="350"/>
      <c r="BA183" s="350"/>
      <c r="BB183" s="350"/>
      <c r="BC183" s="350"/>
      <c r="BD183" s="350"/>
      <c r="BE183" s="350"/>
      <c r="BF183" s="350"/>
      <c r="BG183" s="350"/>
      <c r="BH183" s="350"/>
      <c r="BI183" s="350"/>
      <c r="BJ183" s="350"/>
      <c r="BK183" s="251"/>
      <c r="BL183" s="251"/>
      <c r="BM183" s="251"/>
      <c r="BN183" s="251"/>
      <c r="BO183" s="350"/>
      <c r="BP183" s="350"/>
      <c r="BQ183" s="350"/>
      <c r="BR183" s="350"/>
      <c r="BS183" s="350"/>
      <c r="BT183" s="350"/>
      <c r="BU183" s="350"/>
      <c r="BV183" s="350"/>
      <c r="BW183" s="350"/>
      <c r="BX183" s="350"/>
      <c r="BY183" s="350"/>
      <c r="BZ183" s="350"/>
      <c r="CA183" s="255">
        <f t="shared" si="94"/>
        <v>0</v>
      </c>
      <c r="CB183" s="255">
        <f t="shared" si="94"/>
        <v>0</v>
      </c>
      <c r="CC183" s="255">
        <f t="shared" si="94"/>
        <v>0</v>
      </c>
      <c r="CD183" s="255">
        <f t="shared" si="94"/>
        <v>0</v>
      </c>
      <c r="CE183" s="256">
        <f t="shared" si="79"/>
        <v>0</v>
      </c>
      <c r="CF183" s="257">
        <f t="shared" si="80"/>
        <v>-44568776.799999997</v>
      </c>
      <c r="CG183" s="257">
        <f t="shared" si="80"/>
        <v>-10234984.4</v>
      </c>
      <c r="CH183" s="262">
        <f t="shared" si="80"/>
        <v>0</v>
      </c>
      <c r="CI183" s="316"/>
      <c r="CJ183" s="360"/>
      <c r="CK183" s="367" t="s">
        <v>1065</v>
      </c>
      <c r="CL183" s="368">
        <v>44568776.799999997</v>
      </c>
      <c r="CM183" s="368">
        <v>10234984.4</v>
      </c>
      <c r="CN183" s="316"/>
    </row>
    <row r="184" spans="1:92" ht="33" x14ac:dyDescent="0.3">
      <c r="A184" s="347" t="s">
        <v>1066</v>
      </c>
      <c r="B184" s="271">
        <v>100000000</v>
      </c>
      <c r="C184" s="352">
        <f t="shared" si="108"/>
        <v>100000000</v>
      </c>
      <c r="D184" s="352">
        <f t="shared" si="108"/>
        <v>40869767.5</v>
      </c>
      <c r="E184" s="352">
        <f t="shared" si="108"/>
        <v>4082547.5</v>
      </c>
      <c r="F184" s="352">
        <f t="shared" si="108"/>
        <v>3367547.5</v>
      </c>
      <c r="G184" s="350"/>
      <c r="H184" s="350"/>
      <c r="I184" s="350"/>
      <c r="J184" s="350"/>
      <c r="K184" s="350"/>
      <c r="L184" s="350"/>
      <c r="M184" s="350"/>
      <c r="N184" s="350"/>
      <c r="O184" s="350"/>
      <c r="P184" s="350"/>
      <c r="Q184" s="350"/>
      <c r="R184" s="350"/>
      <c r="S184" s="350"/>
      <c r="T184" s="350"/>
      <c r="U184" s="350"/>
      <c r="V184" s="350"/>
      <c r="W184" s="350"/>
      <c r="X184" s="350"/>
      <c r="Y184" s="350"/>
      <c r="Z184" s="350"/>
      <c r="AA184" s="350"/>
      <c r="AB184" s="350"/>
      <c r="AC184" s="350"/>
      <c r="AD184" s="350"/>
      <c r="AE184" s="350"/>
      <c r="AF184" s="350"/>
      <c r="AG184" s="350"/>
      <c r="AH184" s="350"/>
      <c r="AI184" s="350"/>
      <c r="AJ184" s="350"/>
      <c r="AK184" s="350"/>
      <c r="AL184" s="350"/>
      <c r="AM184" s="350"/>
      <c r="AN184" s="350"/>
      <c r="AO184" s="350"/>
      <c r="AP184" s="350"/>
      <c r="AQ184" s="350"/>
      <c r="AR184" s="350"/>
      <c r="AS184" s="350"/>
      <c r="AT184" s="350"/>
      <c r="AU184" s="350"/>
      <c r="AV184" s="350"/>
      <c r="AW184" s="350"/>
      <c r="AX184" s="350"/>
      <c r="AY184" s="350"/>
      <c r="AZ184" s="350"/>
      <c r="BA184" s="350"/>
      <c r="BB184" s="350"/>
      <c r="BC184" s="350"/>
      <c r="BD184" s="350"/>
      <c r="BE184" s="350"/>
      <c r="BF184" s="350"/>
      <c r="BG184" s="350"/>
      <c r="BH184" s="350"/>
      <c r="BI184" s="350"/>
      <c r="BJ184" s="350"/>
      <c r="BK184" s="350"/>
      <c r="BL184" s="349"/>
      <c r="BM184" s="349">
        <v>0</v>
      </c>
      <c r="BN184" s="349">
        <v>0</v>
      </c>
      <c r="BO184" s="350"/>
      <c r="BP184" s="350"/>
      <c r="BQ184" s="350"/>
      <c r="BR184" s="350"/>
      <c r="BS184" s="350"/>
      <c r="BT184" s="350"/>
      <c r="BU184" s="350"/>
      <c r="BV184" s="350"/>
      <c r="BW184" s="350"/>
      <c r="BX184" s="350"/>
      <c r="BY184" s="350"/>
      <c r="BZ184" s="350"/>
      <c r="CA184" s="255">
        <f t="shared" si="94"/>
        <v>100000000</v>
      </c>
      <c r="CB184" s="255">
        <f t="shared" si="94"/>
        <v>40869767.5</v>
      </c>
      <c r="CC184" s="255">
        <f t="shared" si="94"/>
        <v>4082547.5</v>
      </c>
      <c r="CD184" s="255">
        <f t="shared" si="94"/>
        <v>3367547.5</v>
      </c>
      <c r="CE184" s="256">
        <f t="shared" si="79"/>
        <v>0</v>
      </c>
      <c r="CF184" s="257">
        <f t="shared" si="80"/>
        <v>40869767.5</v>
      </c>
      <c r="CG184" s="257">
        <f t="shared" si="80"/>
        <v>4082547.5</v>
      </c>
      <c r="CH184" s="262">
        <f t="shared" si="80"/>
        <v>3367547.5</v>
      </c>
      <c r="CI184" s="316"/>
      <c r="CJ184" s="360"/>
      <c r="CK184" s="367" t="s">
        <v>1066</v>
      </c>
      <c r="CL184" s="368"/>
      <c r="CM184" s="368"/>
      <c r="CN184" s="316"/>
    </row>
    <row r="185" spans="1:92" ht="82.5" x14ac:dyDescent="0.3">
      <c r="A185" s="347" t="s">
        <v>1067</v>
      </c>
      <c r="B185" s="271"/>
      <c r="C185" s="352">
        <f t="shared" si="108"/>
        <v>0</v>
      </c>
      <c r="D185" s="352">
        <f t="shared" si="108"/>
        <v>0</v>
      </c>
      <c r="E185" s="352">
        <f t="shared" si="108"/>
        <v>0</v>
      </c>
      <c r="F185" s="352">
        <f t="shared" si="108"/>
        <v>0</v>
      </c>
      <c r="G185" s="350"/>
      <c r="H185" s="350"/>
      <c r="I185" s="350"/>
      <c r="J185" s="350"/>
      <c r="K185" s="350"/>
      <c r="L185" s="350"/>
      <c r="M185" s="350"/>
      <c r="N185" s="350"/>
      <c r="O185" s="350"/>
      <c r="P185" s="350"/>
      <c r="Q185" s="350"/>
      <c r="R185" s="350"/>
      <c r="S185" s="350"/>
      <c r="T185" s="350"/>
      <c r="U185" s="350"/>
      <c r="V185" s="350"/>
      <c r="W185" s="350"/>
      <c r="X185" s="350"/>
      <c r="Y185" s="350"/>
      <c r="Z185" s="350"/>
      <c r="AA185" s="350"/>
      <c r="AB185" s="350"/>
      <c r="AC185" s="350"/>
      <c r="AD185" s="350"/>
      <c r="AE185" s="350"/>
      <c r="AF185" s="350"/>
      <c r="AG185" s="350"/>
      <c r="AH185" s="350"/>
      <c r="AI185" s="350"/>
      <c r="AJ185" s="350"/>
      <c r="AK185" s="350"/>
      <c r="AL185" s="259"/>
      <c r="AM185" s="350"/>
      <c r="AN185" s="350"/>
      <c r="AO185" s="350"/>
      <c r="AP185" s="350"/>
      <c r="AQ185" s="350"/>
      <c r="AR185" s="350"/>
      <c r="AS185" s="350"/>
      <c r="AT185" s="350"/>
      <c r="AU185" s="350"/>
      <c r="AV185" s="350"/>
      <c r="AW185" s="350"/>
      <c r="AX185" s="350"/>
      <c r="AY185" s="350"/>
      <c r="AZ185" s="350"/>
      <c r="BA185" s="350"/>
      <c r="BB185" s="350"/>
      <c r="BC185" s="350"/>
      <c r="BD185" s="350"/>
      <c r="BE185" s="350"/>
      <c r="BF185" s="350"/>
      <c r="BG185" s="350"/>
      <c r="BH185" s="350"/>
      <c r="BI185" s="350"/>
      <c r="BJ185" s="350"/>
      <c r="BK185" s="251"/>
      <c r="BL185" s="251"/>
      <c r="BM185" s="251"/>
      <c r="BN185" s="251"/>
      <c r="BO185" s="350"/>
      <c r="BP185" s="350"/>
      <c r="BQ185" s="350"/>
      <c r="BR185" s="350"/>
      <c r="BS185" s="350"/>
      <c r="BT185" s="350"/>
      <c r="BU185" s="350"/>
      <c r="BV185" s="350"/>
      <c r="BW185" s="350"/>
      <c r="BX185" s="350"/>
      <c r="BY185" s="350"/>
      <c r="BZ185" s="350"/>
      <c r="CA185" s="255">
        <f t="shared" si="94"/>
        <v>0</v>
      </c>
      <c r="CB185" s="255">
        <f t="shared" si="94"/>
        <v>0</v>
      </c>
      <c r="CC185" s="255">
        <f t="shared" si="94"/>
        <v>0</v>
      </c>
      <c r="CD185" s="255">
        <v>0</v>
      </c>
      <c r="CE185" s="256">
        <f t="shared" si="79"/>
        <v>0</v>
      </c>
      <c r="CF185" s="257">
        <f t="shared" si="80"/>
        <v>-44568776.799999997</v>
      </c>
      <c r="CG185" s="257">
        <f t="shared" si="80"/>
        <v>-10234984.4</v>
      </c>
      <c r="CH185" s="262">
        <f t="shared" si="80"/>
        <v>0</v>
      </c>
      <c r="CI185" s="316"/>
      <c r="CJ185" s="360"/>
      <c r="CK185" s="367" t="s">
        <v>1140</v>
      </c>
      <c r="CL185" s="368">
        <v>44568776.799999997</v>
      </c>
      <c r="CM185" s="368">
        <v>10234984.4</v>
      </c>
      <c r="CN185" s="316"/>
    </row>
    <row r="186" spans="1:92" ht="49.5" x14ac:dyDescent="0.3">
      <c r="A186" s="347" t="s">
        <v>1068</v>
      </c>
      <c r="B186" s="271">
        <v>50000000</v>
      </c>
      <c r="C186" s="352">
        <f t="shared" si="108"/>
        <v>50000000</v>
      </c>
      <c r="D186" s="352">
        <f t="shared" si="108"/>
        <v>20434883.75</v>
      </c>
      <c r="E186" s="352">
        <f t="shared" si="108"/>
        <v>2041273.75</v>
      </c>
      <c r="F186" s="352">
        <f t="shared" si="108"/>
        <v>1683773.75</v>
      </c>
      <c r="G186" s="350"/>
      <c r="H186" s="350"/>
      <c r="I186" s="350"/>
      <c r="J186" s="350"/>
      <c r="K186" s="350"/>
      <c r="L186" s="350"/>
      <c r="M186" s="350"/>
      <c r="N186" s="350"/>
      <c r="O186" s="350"/>
      <c r="P186" s="350"/>
      <c r="Q186" s="350"/>
      <c r="R186" s="350"/>
      <c r="S186" s="350"/>
      <c r="T186" s="350"/>
      <c r="U186" s="350"/>
      <c r="V186" s="350"/>
      <c r="W186" s="350"/>
      <c r="X186" s="350"/>
      <c r="Y186" s="350"/>
      <c r="Z186" s="350"/>
      <c r="AA186" s="350"/>
      <c r="AB186" s="350"/>
      <c r="AC186" s="350"/>
      <c r="AD186" s="350"/>
      <c r="AE186" s="350"/>
      <c r="AF186" s="350"/>
      <c r="AG186" s="350"/>
      <c r="AH186" s="350"/>
      <c r="AI186" s="350"/>
      <c r="AJ186" s="350"/>
      <c r="AK186" s="350"/>
      <c r="AL186" s="350"/>
      <c r="AM186" s="350"/>
      <c r="AN186" s="350"/>
      <c r="AO186" s="350"/>
      <c r="AP186" s="350"/>
      <c r="AQ186" s="350"/>
      <c r="AR186" s="350"/>
      <c r="AS186" s="350"/>
      <c r="AT186" s="350"/>
      <c r="AU186" s="350"/>
      <c r="AV186" s="350"/>
      <c r="AW186" s="350"/>
      <c r="AX186" s="350"/>
      <c r="AY186" s="350"/>
      <c r="AZ186" s="350"/>
      <c r="BA186" s="350"/>
      <c r="BB186" s="350"/>
      <c r="BC186" s="350"/>
      <c r="BD186" s="350"/>
      <c r="BE186" s="350"/>
      <c r="BF186" s="350"/>
      <c r="BG186" s="350"/>
      <c r="BH186" s="350"/>
      <c r="BI186" s="350"/>
      <c r="BJ186" s="350"/>
      <c r="BK186" s="350"/>
      <c r="BL186" s="349"/>
      <c r="BM186" s="349">
        <v>0</v>
      </c>
      <c r="BN186" s="349">
        <v>0</v>
      </c>
      <c r="BO186" s="350"/>
      <c r="BP186" s="350"/>
      <c r="BQ186" s="350"/>
      <c r="BR186" s="350"/>
      <c r="BS186" s="350"/>
      <c r="BT186" s="350"/>
      <c r="BU186" s="350"/>
      <c r="BV186" s="350"/>
      <c r="BW186" s="350"/>
      <c r="BX186" s="350"/>
      <c r="BY186" s="350"/>
      <c r="BZ186" s="350"/>
      <c r="CA186" s="255">
        <f t="shared" si="94"/>
        <v>50000000</v>
      </c>
      <c r="CB186" s="255">
        <f t="shared" si="94"/>
        <v>20434883.75</v>
      </c>
      <c r="CC186" s="255">
        <f t="shared" si="94"/>
        <v>2041273.75</v>
      </c>
      <c r="CD186" s="255">
        <f t="shared" si="94"/>
        <v>1683773.75</v>
      </c>
      <c r="CE186" s="256">
        <f t="shared" si="79"/>
        <v>0</v>
      </c>
      <c r="CF186" s="257">
        <f t="shared" si="80"/>
        <v>20434883.75</v>
      </c>
      <c r="CG186" s="257">
        <f t="shared" si="80"/>
        <v>2041273.75</v>
      </c>
      <c r="CH186" s="262">
        <f t="shared" si="80"/>
        <v>1683773.75</v>
      </c>
      <c r="CI186" s="316"/>
      <c r="CJ186" s="360"/>
      <c r="CK186" s="367" t="s">
        <v>1068</v>
      </c>
      <c r="CL186" s="368">
        <v>0</v>
      </c>
      <c r="CM186" s="368">
        <v>0</v>
      </c>
      <c r="CN186" s="316"/>
    </row>
    <row r="187" spans="1:92" ht="49.5" x14ac:dyDescent="0.3">
      <c r="A187" s="347" t="s">
        <v>1069</v>
      </c>
      <c r="B187" s="271"/>
      <c r="C187" s="352">
        <f t="shared" si="108"/>
        <v>0</v>
      </c>
      <c r="D187" s="352">
        <f t="shared" si="108"/>
        <v>0</v>
      </c>
      <c r="E187" s="352">
        <f t="shared" si="108"/>
        <v>0</v>
      </c>
      <c r="F187" s="352">
        <f t="shared" si="108"/>
        <v>0</v>
      </c>
      <c r="G187" s="350"/>
      <c r="H187" s="350"/>
      <c r="I187" s="350"/>
      <c r="J187" s="350"/>
      <c r="K187" s="350"/>
      <c r="L187" s="350"/>
      <c r="M187" s="350"/>
      <c r="N187" s="350"/>
      <c r="O187" s="350"/>
      <c r="P187" s="350"/>
      <c r="Q187" s="350"/>
      <c r="R187" s="350"/>
      <c r="S187" s="350"/>
      <c r="T187" s="350"/>
      <c r="U187" s="350"/>
      <c r="V187" s="350"/>
      <c r="W187" s="350"/>
      <c r="X187" s="350"/>
      <c r="Y187" s="350"/>
      <c r="Z187" s="350"/>
      <c r="AA187" s="350"/>
      <c r="AB187" s="350"/>
      <c r="AC187" s="350"/>
      <c r="AD187" s="350"/>
      <c r="AE187" s="350"/>
      <c r="AF187" s="350"/>
      <c r="AG187" s="350"/>
      <c r="AH187" s="350"/>
      <c r="AI187" s="350"/>
      <c r="AJ187" s="350"/>
      <c r="AK187" s="350"/>
      <c r="AL187" s="259"/>
      <c r="AM187" s="350"/>
      <c r="AN187" s="350"/>
      <c r="AO187" s="350"/>
      <c r="AP187" s="350"/>
      <c r="AQ187" s="350"/>
      <c r="AR187" s="350"/>
      <c r="AS187" s="350"/>
      <c r="AT187" s="350"/>
      <c r="AU187" s="350"/>
      <c r="AV187" s="350"/>
      <c r="AW187" s="350"/>
      <c r="AX187" s="350"/>
      <c r="AY187" s="350"/>
      <c r="AZ187" s="350"/>
      <c r="BA187" s="350"/>
      <c r="BB187" s="350"/>
      <c r="BC187" s="350"/>
      <c r="BD187" s="350"/>
      <c r="BE187" s="350"/>
      <c r="BF187" s="350"/>
      <c r="BG187" s="350"/>
      <c r="BH187" s="350"/>
      <c r="BI187" s="350"/>
      <c r="BJ187" s="350"/>
      <c r="BK187" s="251"/>
      <c r="BL187" s="251"/>
      <c r="BM187" s="251"/>
      <c r="BN187" s="251"/>
      <c r="BO187" s="350"/>
      <c r="BP187" s="350"/>
      <c r="BQ187" s="350"/>
      <c r="BR187" s="350"/>
      <c r="BS187" s="350"/>
      <c r="BT187" s="350"/>
      <c r="BU187" s="350"/>
      <c r="BV187" s="350"/>
      <c r="BW187" s="350"/>
      <c r="BX187" s="350"/>
      <c r="BY187" s="350"/>
      <c r="BZ187" s="350"/>
      <c r="CA187" s="255">
        <f t="shared" si="94"/>
        <v>0</v>
      </c>
      <c r="CB187" s="255">
        <f t="shared" si="94"/>
        <v>0</v>
      </c>
      <c r="CC187" s="255">
        <f t="shared" si="94"/>
        <v>0</v>
      </c>
      <c r="CD187" s="255">
        <f t="shared" si="94"/>
        <v>0</v>
      </c>
      <c r="CE187" s="256">
        <f t="shared" si="79"/>
        <v>0</v>
      </c>
      <c r="CF187" s="257">
        <f t="shared" si="80"/>
        <v>-44568776.799999997</v>
      </c>
      <c r="CG187" s="257">
        <f t="shared" si="80"/>
        <v>-10234984.4</v>
      </c>
      <c r="CH187" s="262">
        <f t="shared" si="80"/>
        <v>0</v>
      </c>
      <c r="CI187" s="316"/>
      <c r="CJ187" s="360"/>
      <c r="CK187" s="367" t="s">
        <v>1069</v>
      </c>
      <c r="CL187" s="368">
        <v>44568776.799999997</v>
      </c>
      <c r="CM187" s="368">
        <v>10234984.4</v>
      </c>
      <c r="CN187" s="316"/>
    </row>
    <row r="188" spans="1:92" ht="49.5" x14ac:dyDescent="0.3">
      <c r="A188" s="347" t="s">
        <v>1070</v>
      </c>
      <c r="B188" s="271">
        <v>150000000</v>
      </c>
      <c r="C188" s="352">
        <f t="shared" si="108"/>
        <v>150000000</v>
      </c>
      <c r="D188" s="352">
        <f t="shared" si="108"/>
        <v>61304651.25</v>
      </c>
      <c r="E188" s="352">
        <f t="shared" si="108"/>
        <v>6123821.25</v>
      </c>
      <c r="F188" s="352">
        <f t="shared" si="108"/>
        <v>5051321.25</v>
      </c>
      <c r="G188" s="350"/>
      <c r="H188" s="350"/>
      <c r="I188" s="350"/>
      <c r="J188" s="350"/>
      <c r="K188" s="350"/>
      <c r="L188" s="350"/>
      <c r="M188" s="350"/>
      <c r="N188" s="350"/>
      <c r="O188" s="350"/>
      <c r="P188" s="350"/>
      <c r="Q188" s="350"/>
      <c r="R188" s="350"/>
      <c r="S188" s="350"/>
      <c r="T188" s="350"/>
      <c r="U188" s="350"/>
      <c r="V188" s="350"/>
      <c r="W188" s="350"/>
      <c r="X188" s="350"/>
      <c r="Y188" s="350"/>
      <c r="Z188" s="350"/>
      <c r="AA188" s="350"/>
      <c r="AB188" s="350"/>
      <c r="AC188" s="350"/>
      <c r="AD188" s="350"/>
      <c r="AE188" s="350"/>
      <c r="AF188" s="350"/>
      <c r="AG188" s="350"/>
      <c r="AH188" s="350"/>
      <c r="AI188" s="350"/>
      <c r="AJ188" s="350"/>
      <c r="AK188" s="350"/>
      <c r="AL188" s="259"/>
      <c r="AM188" s="350"/>
      <c r="AN188" s="350"/>
      <c r="AO188" s="350"/>
      <c r="AP188" s="350"/>
      <c r="AQ188" s="350"/>
      <c r="AR188" s="350"/>
      <c r="AS188" s="350"/>
      <c r="AT188" s="350"/>
      <c r="AU188" s="350"/>
      <c r="AV188" s="350"/>
      <c r="AW188" s="350"/>
      <c r="AX188" s="350"/>
      <c r="AY188" s="350"/>
      <c r="AZ188" s="350"/>
      <c r="BA188" s="350"/>
      <c r="BB188" s="350"/>
      <c r="BC188" s="350"/>
      <c r="BD188" s="350"/>
      <c r="BE188" s="350"/>
      <c r="BF188" s="350"/>
      <c r="BG188" s="350"/>
      <c r="BH188" s="350"/>
      <c r="BI188" s="350"/>
      <c r="BJ188" s="350"/>
      <c r="BK188" s="251"/>
      <c r="BL188" s="251"/>
      <c r="BM188" s="251"/>
      <c r="BN188" s="251"/>
      <c r="BO188" s="350"/>
      <c r="BP188" s="350"/>
      <c r="BQ188" s="350"/>
      <c r="BR188" s="350"/>
      <c r="BS188" s="350"/>
      <c r="BT188" s="350"/>
      <c r="BU188" s="350"/>
      <c r="BV188" s="350"/>
      <c r="BW188" s="350"/>
      <c r="BX188" s="350"/>
      <c r="BY188" s="350"/>
      <c r="BZ188" s="350"/>
      <c r="CA188" s="255">
        <f t="shared" si="94"/>
        <v>150000000</v>
      </c>
      <c r="CB188" s="255">
        <f t="shared" si="94"/>
        <v>61304651.25</v>
      </c>
      <c r="CC188" s="255">
        <f t="shared" si="94"/>
        <v>6123821.25</v>
      </c>
      <c r="CD188" s="255">
        <f t="shared" si="94"/>
        <v>5051321.25</v>
      </c>
      <c r="CE188" s="256">
        <f t="shared" si="79"/>
        <v>0</v>
      </c>
      <c r="CF188" s="257">
        <f t="shared" si="80"/>
        <v>16735874.450000003</v>
      </c>
      <c r="CG188" s="257">
        <f t="shared" si="80"/>
        <v>-4111163.1500000004</v>
      </c>
      <c r="CH188" s="262">
        <f t="shared" si="80"/>
        <v>5051321.25</v>
      </c>
      <c r="CI188" s="316"/>
      <c r="CJ188" s="360"/>
      <c r="CK188" s="367" t="s">
        <v>1070</v>
      </c>
      <c r="CL188" s="368">
        <v>44568776.799999997</v>
      </c>
      <c r="CM188" s="368">
        <v>10234984.4</v>
      </c>
      <c r="CN188" s="316"/>
    </row>
    <row r="189" spans="1:92" ht="49.5" x14ac:dyDescent="0.3">
      <c r="A189" s="347" t="s">
        <v>1071</v>
      </c>
      <c r="B189" s="354">
        <v>0</v>
      </c>
      <c r="C189" s="352">
        <f t="shared" si="108"/>
        <v>0</v>
      </c>
      <c r="D189" s="352">
        <f t="shared" si="108"/>
        <v>0</v>
      </c>
      <c r="E189" s="352">
        <f t="shared" si="108"/>
        <v>0</v>
      </c>
      <c r="F189" s="352">
        <f t="shared" si="108"/>
        <v>0</v>
      </c>
      <c r="G189" s="350"/>
      <c r="H189" s="350"/>
      <c r="I189" s="350"/>
      <c r="J189" s="350"/>
      <c r="K189" s="350"/>
      <c r="L189" s="350"/>
      <c r="M189" s="350"/>
      <c r="N189" s="350"/>
      <c r="O189" s="350"/>
      <c r="P189" s="350"/>
      <c r="Q189" s="350"/>
      <c r="R189" s="350"/>
      <c r="S189" s="350"/>
      <c r="T189" s="350"/>
      <c r="U189" s="350"/>
      <c r="V189" s="350"/>
      <c r="W189" s="350"/>
      <c r="X189" s="350"/>
      <c r="Y189" s="350"/>
      <c r="Z189" s="350"/>
      <c r="AA189" s="350"/>
      <c r="AB189" s="350"/>
      <c r="AC189" s="350"/>
      <c r="AD189" s="350"/>
      <c r="AE189" s="350"/>
      <c r="AF189" s="350"/>
      <c r="AG189" s="350"/>
      <c r="AH189" s="350"/>
      <c r="AI189" s="350"/>
      <c r="AJ189" s="350"/>
      <c r="AK189" s="350"/>
      <c r="AL189" s="259"/>
      <c r="AM189" s="350"/>
      <c r="AN189" s="350"/>
      <c r="AO189" s="350"/>
      <c r="AP189" s="350"/>
      <c r="AQ189" s="350"/>
      <c r="AR189" s="350"/>
      <c r="AS189" s="350"/>
      <c r="AT189" s="350"/>
      <c r="AU189" s="350"/>
      <c r="AV189" s="350"/>
      <c r="AW189" s="350"/>
      <c r="AX189" s="350"/>
      <c r="AY189" s="350"/>
      <c r="AZ189" s="350"/>
      <c r="BA189" s="350"/>
      <c r="BB189" s="350"/>
      <c r="BC189" s="350"/>
      <c r="BD189" s="350"/>
      <c r="BE189" s="350"/>
      <c r="BF189" s="350"/>
      <c r="BG189" s="350"/>
      <c r="BH189" s="350"/>
      <c r="BI189" s="350"/>
      <c r="BJ189" s="350"/>
      <c r="BK189" s="251"/>
      <c r="BL189" s="251"/>
      <c r="BM189" s="251"/>
      <c r="BN189" s="251"/>
      <c r="BO189" s="350"/>
      <c r="BP189" s="350"/>
      <c r="BQ189" s="350"/>
      <c r="BR189" s="350"/>
      <c r="BS189" s="350"/>
      <c r="BT189" s="350"/>
      <c r="BU189" s="350"/>
      <c r="BV189" s="350"/>
      <c r="BW189" s="350"/>
      <c r="BX189" s="350"/>
      <c r="BY189" s="350"/>
      <c r="BZ189" s="350"/>
      <c r="CA189" s="255">
        <f t="shared" si="94"/>
        <v>0</v>
      </c>
      <c r="CB189" s="255">
        <f t="shared" si="94"/>
        <v>0</v>
      </c>
      <c r="CC189" s="255">
        <f t="shared" si="94"/>
        <v>0</v>
      </c>
      <c r="CD189" s="255">
        <f t="shared" si="94"/>
        <v>0</v>
      </c>
      <c r="CE189" s="256">
        <f t="shared" si="79"/>
        <v>0</v>
      </c>
      <c r="CF189" s="257">
        <f t="shared" si="80"/>
        <v>-44568776.799999997</v>
      </c>
      <c r="CG189" s="257">
        <f t="shared" si="80"/>
        <v>-10234984.4</v>
      </c>
      <c r="CH189" s="262">
        <f t="shared" si="80"/>
        <v>0</v>
      </c>
      <c r="CI189" s="316"/>
      <c r="CJ189" s="360"/>
      <c r="CK189" s="367" t="s">
        <v>1071</v>
      </c>
      <c r="CL189" s="368">
        <v>44568776.799999997</v>
      </c>
      <c r="CM189" s="368">
        <v>10234984.4</v>
      </c>
      <c r="CN189" s="316"/>
    </row>
    <row r="190" spans="1:92" ht="49.5" x14ac:dyDescent="0.25">
      <c r="A190" s="264" t="s">
        <v>1072</v>
      </c>
      <c r="B190" s="265">
        <v>400000000</v>
      </c>
      <c r="C190" s="265">
        <v>400000000</v>
      </c>
      <c r="D190" s="265">
        <v>80086260</v>
      </c>
      <c r="E190" s="265">
        <v>13575993</v>
      </c>
      <c r="F190" s="265">
        <v>9565693</v>
      </c>
      <c r="G190" s="265">
        <f t="shared" ref="G190:BR190" si="109">SUM(G191:G193)</f>
        <v>0</v>
      </c>
      <c r="H190" s="265">
        <f t="shared" si="109"/>
        <v>0</v>
      </c>
      <c r="I190" s="265">
        <f t="shared" si="109"/>
        <v>0</v>
      </c>
      <c r="J190" s="265">
        <f t="shared" si="109"/>
        <v>0</v>
      </c>
      <c r="K190" s="265">
        <f t="shared" si="109"/>
        <v>0</v>
      </c>
      <c r="L190" s="265">
        <f t="shared" si="109"/>
        <v>0</v>
      </c>
      <c r="M190" s="265">
        <f t="shared" si="109"/>
        <v>0</v>
      </c>
      <c r="N190" s="265">
        <f t="shared" si="109"/>
        <v>0</v>
      </c>
      <c r="O190" s="265">
        <f t="shared" si="109"/>
        <v>0</v>
      </c>
      <c r="P190" s="265">
        <f t="shared" si="109"/>
        <v>0</v>
      </c>
      <c r="Q190" s="265">
        <f t="shared" si="109"/>
        <v>0</v>
      </c>
      <c r="R190" s="265">
        <f t="shared" si="109"/>
        <v>0</v>
      </c>
      <c r="S190" s="265">
        <f t="shared" si="109"/>
        <v>0</v>
      </c>
      <c r="T190" s="265">
        <f t="shared" si="109"/>
        <v>0</v>
      </c>
      <c r="U190" s="265">
        <f t="shared" si="109"/>
        <v>0</v>
      </c>
      <c r="V190" s="265">
        <f t="shared" si="109"/>
        <v>0</v>
      </c>
      <c r="W190" s="265">
        <f t="shared" si="109"/>
        <v>0</v>
      </c>
      <c r="X190" s="265">
        <f t="shared" si="109"/>
        <v>0</v>
      </c>
      <c r="Y190" s="265">
        <f t="shared" si="109"/>
        <v>0</v>
      </c>
      <c r="Z190" s="265">
        <f t="shared" si="109"/>
        <v>0</v>
      </c>
      <c r="AA190" s="265">
        <f t="shared" si="109"/>
        <v>0</v>
      </c>
      <c r="AB190" s="265">
        <f t="shared" si="109"/>
        <v>0</v>
      </c>
      <c r="AC190" s="265">
        <f t="shared" si="109"/>
        <v>0</v>
      </c>
      <c r="AD190" s="265">
        <f t="shared" si="109"/>
        <v>0</v>
      </c>
      <c r="AE190" s="265">
        <f t="shared" si="109"/>
        <v>0</v>
      </c>
      <c r="AF190" s="265">
        <f t="shared" si="109"/>
        <v>0</v>
      </c>
      <c r="AG190" s="265">
        <f t="shared" si="109"/>
        <v>0</v>
      </c>
      <c r="AH190" s="265">
        <f t="shared" si="109"/>
        <v>0</v>
      </c>
      <c r="AI190" s="265">
        <f t="shared" si="109"/>
        <v>0</v>
      </c>
      <c r="AJ190" s="265">
        <f t="shared" si="109"/>
        <v>0</v>
      </c>
      <c r="AK190" s="265">
        <f t="shared" si="109"/>
        <v>0</v>
      </c>
      <c r="AL190" s="265">
        <f t="shared" si="109"/>
        <v>0</v>
      </c>
      <c r="AM190" s="265">
        <f t="shared" si="109"/>
        <v>0</v>
      </c>
      <c r="AN190" s="265">
        <f t="shared" si="109"/>
        <v>0</v>
      </c>
      <c r="AO190" s="265">
        <f t="shared" si="109"/>
        <v>0</v>
      </c>
      <c r="AP190" s="265">
        <f t="shared" si="109"/>
        <v>0</v>
      </c>
      <c r="AQ190" s="265">
        <f t="shared" si="109"/>
        <v>0</v>
      </c>
      <c r="AR190" s="265">
        <f t="shared" si="109"/>
        <v>0</v>
      </c>
      <c r="AS190" s="265">
        <f t="shared" si="109"/>
        <v>0</v>
      </c>
      <c r="AT190" s="265">
        <f t="shared" si="109"/>
        <v>0</v>
      </c>
      <c r="AU190" s="265">
        <f t="shared" si="109"/>
        <v>0</v>
      </c>
      <c r="AV190" s="265">
        <f t="shared" si="109"/>
        <v>0</v>
      </c>
      <c r="AW190" s="265">
        <f t="shared" si="109"/>
        <v>0</v>
      </c>
      <c r="AX190" s="265">
        <f t="shared" si="109"/>
        <v>0</v>
      </c>
      <c r="AY190" s="265">
        <v>0</v>
      </c>
      <c r="AZ190" s="265">
        <v>0</v>
      </c>
      <c r="BA190" s="265">
        <v>0</v>
      </c>
      <c r="BB190" s="265">
        <v>0</v>
      </c>
      <c r="BC190" s="265">
        <f t="shared" si="109"/>
        <v>0</v>
      </c>
      <c r="BD190" s="265">
        <f t="shared" si="109"/>
        <v>0</v>
      </c>
      <c r="BE190" s="265">
        <f t="shared" si="109"/>
        <v>0</v>
      </c>
      <c r="BF190" s="265">
        <f t="shared" si="109"/>
        <v>0</v>
      </c>
      <c r="BG190" s="265">
        <f t="shared" si="109"/>
        <v>0</v>
      </c>
      <c r="BH190" s="265">
        <f t="shared" si="109"/>
        <v>0</v>
      </c>
      <c r="BI190" s="265">
        <f t="shared" si="109"/>
        <v>0</v>
      </c>
      <c r="BJ190" s="265">
        <f t="shared" si="109"/>
        <v>0</v>
      </c>
      <c r="BK190" s="265">
        <f t="shared" si="109"/>
        <v>0</v>
      </c>
      <c r="BL190" s="265">
        <f t="shared" si="109"/>
        <v>0</v>
      </c>
      <c r="BM190" s="265">
        <f t="shared" si="109"/>
        <v>0</v>
      </c>
      <c r="BN190" s="265">
        <f t="shared" si="109"/>
        <v>0</v>
      </c>
      <c r="BO190" s="265">
        <f t="shared" si="109"/>
        <v>0</v>
      </c>
      <c r="BP190" s="265">
        <f t="shared" si="109"/>
        <v>0</v>
      </c>
      <c r="BQ190" s="265">
        <f t="shared" si="109"/>
        <v>0</v>
      </c>
      <c r="BR190" s="265">
        <f t="shared" si="109"/>
        <v>0</v>
      </c>
      <c r="BS190" s="265">
        <f t="shared" ref="BS190:CD190" si="110">SUM(BS191:BS193)</f>
        <v>0</v>
      </c>
      <c r="BT190" s="265">
        <f t="shared" si="110"/>
        <v>0</v>
      </c>
      <c r="BU190" s="265">
        <f t="shared" si="110"/>
        <v>0</v>
      </c>
      <c r="BV190" s="265">
        <f t="shared" si="110"/>
        <v>0</v>
      </c>
      <c r="BW190" s="265">
        <f t="shared" si="110"/>
        <v>0</v>
      </c>
      <c r="BX190" s="265">
        <f t="shared" si="110"/>
        <v>0</v>
      </c>
      <c r="BY190" s="265">
        <f t="shared" si="110"/>
        <v>0</v>
      </c>
      <c r="BZ190" s="265">
        <f t="shared" si="110"/>
        <v>0</v>
      </c>
      <c r="CA190" s="265">
        <f t="shared" si="110"/>
        <v>400000000</v>
      </c>
      <c r="CB190" s="265">
        <f t="shared" si="110"/>
        <v>80086260</v>
      </c>
      <c r="CC190" s="265">
        <f t="shared" si="110"/>
        <v>13575993</v>
      </c>
      <c r="CD190" s="265">
        <f t="shared" si="110"/>
        <v>9565693</v>
      </c>
      <c r="CE190" s="336">
        <f t="shared" si="79"/>
        <v>0</v>
      </c>
      <c r="CF190" s="337">
        <f t="shared" si="80"/>
        <v>80086260</v>
      </c>
      <c r="CG190" s="337">
        <f t="shared" si="80"/>
        <v>13575993</v>
      </c>
      <c r="CH190" s="338">
        <f t="shared" si="80"/>
        <v>9565693</v>
      </c>
      <c r="CI190" s="381"/>
      <c r="CJ190" s="382"/>
      <c r="CK190" s="385"/>
      <c r="CL190" s="371">
        <f>+'[5]Anexo 5.2.A'!Z176</f>
        <v>0</v>
      </c>
      <c r="CM190" s="371">
        <f>+'[5]Anexo 5.2.A'!AA176</f>
        <v>0</v>
      </c>
      <c r="CN190" s="371">
        <f>+'[5]Anexo 5.2.A'!AB176</f>
        <v>0</v>
      </c>
    </row>
    <row r="191" spans="1:92" ht="49.5" x14ac:dyDescent="0.3">
      <c r="A191" s="342" t="s">
        <v>1073</v>
      </c>
      <c r="B191" s="271"/>
      <c r="C191" s="277">
        <f>C$190*(B191/B$190)</f>
        <v>0</v>
      </c>
      <c r="D191" s="277">
        <f t="shared" ref="D191:F193" si="111">D$190*(C191/C$190)</f>
        <v>0</v>
      </c>
      <c r="E191" s="277">
        <f t="shared" si="111"/>
        <v>0</v>
      </c>
      <c r="F191" s="277">
        <f t="shared" si="111"/>
        <v>0</v>
      </c>
      <c r="G191" s="350"/>
      <c r="H191" s="350"/>
      <c r="I191" s="350"/>
      <c r="J191" s="350"/>
      <c r="K191" s="350"/>
      <c r="L191" s="350"/>
      <c r="M191" s="350"/>
      <c r="N191" s="350"/>
      <c r="O191" s="350"/>
      <c r="P191" s="350"/>
      <c r="Q191" s="350"/>
      <c r="R191" s="350"/>
      <c r="S191" s="350"/>
      <c r="T191" s="350"/>
      <c r="U191" s="350"/>
      <c r="V191" s="350"/>
      <c r="W191" s="350"/>
      <c r="X191" s="350"/>
      <c r="Y191" s="350"/>
      <c r="Z191" s="350"/>
      <c r="AA191" s="350"/>
      <c r="AB191" s="350"/>
      <c r="AC191" s="350"/>
      <c r="AD191" s="350"/>
      <c r="AE191" s="350"/>
      <c r="AF191" s="350"/>
      <c r="AG191" s="350"/>
      <c r="AH191" s="350"/>
      <c r="AI191" s="350"/>
      <c r="AJ191" s="350"/>
      <c r="AK191" s="350"/>
      <c r="AL191" s="350"/>
      <c r="AM191" s="350"/>
      <c r="AN191" s="350"/>
      <c r="AO191" s="350"/>
      <c r="AP191" s="350"/>
      <c r="AQ191" s="350"/>
      <c r="AR191" s="350"/>
      <c r="AS191" s="350"/>
      <c r="AT191" s="350"/>
      <c r="AU191" s="350"/>
      <c r="AV191" s="350"/>
      <c r="AW191" s="350"/>
      <c r="AX191" s="350"/>
      <c r="AY191" s="350"/>
      <c r="AZ191" s="350"/>
      <c r="BA191" s="350"/>
      <c r="BB191" s="350"/>
      <c r="BC191" s="350"/>
      <c r="BD191" s="350"/>
      <c r="BE191" s="350"/>
      <c r="BF191" s="350"/>
      <c r="BG191" s="350"/>
      <c r="BH191" s="350"/>
      <c r="BI191" s="350"/>
      <c r="BJ191" s="350"/>
      <c r="BK191" s="350"/>
      <c r="BL191" s="349"/>
      <c r="BM191" s="349"/>
      <c r="BN191" s="349"/>
      <c r="BO191" s="350"/>
      <c r="BP191" s="350"/>
      <c r="BQ191" s="350"/>
      <c r="BR191" s="350"/>
      <c r="BS191" s="350"/>
      <c r="BT191" s="350"/>
      <c r="BU191" s="350"/>
      <c r="BV191" s="350"/>
      <c r="BW191" s="350"/>
      <c r="BX191" s="350"/>
      <c r="BY191" s="350"/>
      <c r="BZ191" s="350"/>
      <c r="CA191" s="255">
        <f t="shared" si="94"/>
        <v>0</v>
      </c>
      <c r="CB191" s="255">
        <f t="shared" si="94"/>
        <v>0</v>
      </c>
      <c r="CC191" s="255">
        <f t="shared" si="94"/>
        <v>0</v>
      </c>
      <c r="CD191" s="255">
        <f t="shared" si="94"/>
        <v>0</v>
      </c>
      <c r="CE191" s="256">
        <f t="shared" si="79"/>
        <v>0</v>
      </c>
      <c r="CF191" s="257">
        <f t="shared" si="80"/>
        <v>0</v>
      </c>
      <c r="CG191" s="257">
        <f t="shared" si="80"/>
        <v>0</v>
      </c>
      <c r="CH191" s="262">
        <f t="shared" si="80"/>
        <v>0</v>
      </c>
      <c r="CI191" s="316"/>
      <c r="CJ191" s="360"/>
      <c r="CK191" s="367" t="s">
        <v>1073</v>
      </c>
      <c r="CL191" s="368"/>
      <c r="CM191" s="368"/>
      <c r="CN191" s="316"/>
    </row>
    <row r="192" spans="1:92" ht="66" x14ac:dyDescent="0.3">
      <c r="A192" s="342" t="s">
        <v>1074</v>
      </c>
      <c r="B192" s="271">
        <v>200000000</v>
      </c>
      <c r="C192" s="277">
        <f>C$190*(B192/B$190)</f>
        <v>200000000</v>
      </c>
      <c r="D192" s="277">
        <f t="shared" si="111"/>
        <v>40043130</v>
      </c>
      <c r="E192" s="277">
        <f t="shared" si="111"/>
        <v>6787996.5</v>
      </c>
      <c r="F192" s="277">
        <f t="shared" si="111"/>
        <v>4782846.5</v>
      </c>
      <c r="G192" s="350"/>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350"/>
      <c r="AD192" s="350"/>
      <c r="AE192" s="350"/>
      <c r="AF192" s="350"/>
      <c r="AG192" s="350"/>
      <c r="AH192" s="350"/>
      <c r="AI192" s="350"/>
      <c r="AJ192" s="350"/>
      <c r="AK192" s="350"/>
      <c r="AL192" s="259"/>
      <c r="AM192" s="350"/>
      <c r="AN192" s="350"/>
      <c r="AO192" s="350"/>
      <c r="AP192" s="350"/>
      <c r="AQ192" s="350"/>
      <c r="AR192" s="350"/>
      <c r="AS192" s="350"/>
      <c r="AT192" s="350"/>
      <c r="AU192" s="350"/>
      <c r="AV192" s="350"/>
      <c r="AW192" s="350"/>
      <c r="AX192" s="350"/>
      <c r="AY192" s="350"/>
      <c r="AZ192" s="350"/>
      <c r="BA192" s="350"/>
      <c r="BB192" s="350"/>
      <c r="BC192" s="350"/>
      <c r="BD192" s="350"/>
      <c r="BE192" s="350"/>
      <c r="BF192" s="350"/>
      <c r="BG192" s="350"/>
      <c r="BH192" s="350"/>
      <c r="BI192" s="350"/>
      <c r="BJ192" s="350"/>
      <c r="BK192" s="251"/>
      <c r="BL192" s="251"/>
      <c r="BM192" s="251"/>
      <c r="BN192" s="251"/>
      <c r="BO192" s="350"/>
      <c r="BP192" s="350"/>
      <c r="BQ192" s="350"/>
      <c r="BR192" s="350"/>
      <c r="BS192" s="350"/>
      <c r="BT192" s="350"/>
      <c r="BU192" s="350"/>
      <c r="BV192" s="350"/>
      <c r="BW192" s="350"/>
      <c r="BX192" s="350"/>
      <c r="BY192" s="350"/>
      <c r="BZ192" s="350"/>
      <c r="CA192" s="255">
        <f t="shared" si="94"/>
        <v>200000000</v>
      </c>
      <c r="CB192" s="255">
        <f t="shared" si="94"/>
        <v>40043130</v>
      </c>
      <c r="CC192" s="255">
        <f t="shared" si="94"/>
        <v>6787996.5</v>
      </c>
      <c r="CD192" s="255">
        <f t="shared" si="94"/>
        <v>4782846.5</v>
      </c>
      <c r="CE192" s="256">
        <f t="shared" si="79"/>
        <v>0</v>
      </c>
      <c r="CF192" s="257">
        <f t="shared" si="80"/>
        <v>28835170</v>
      </c>
      <c r="CG192" s="257">
        <f t="shared" si="80"/>
        <v>-4419963.5</v>
      </c>
      <c r="CH192" s="262">
        <f t="shared" si="80"/>
        <v>4782846.5</v>
      </c>
      <c r="CI192" s="316"/>
      <c r="CJ192" s="360"/>
      <c r="CK192" s="367" t="s">
        <v>1074</v>
      </c>
      <c r="CL192" s="368">
        <v>11207960</v>
      </c>
      <c r="CM192" s="368">
        <v>11207960</v>
      </c>
      <c r="CN192" s="316"/>
    </row>
    <row r="193" spans="1:92" ht="66" x14ac:dyDescent="0.3">
      <c r="A193" s="342" t="s">
        <v>1075</v>
      </c>
      <c r="B193" s="271">
        <v>200000000</v>
      </c>
      <c r="C193" s="277">
        <f>C$190*(B193/B$190)</f>
        <v>200000000</v>
      </c>
      <c r="D193" s="277">
        <f t="shared" si="111"/>
        <v>40043130</v>
      </c>
      <c r="E193" s="277">
        <f t="shared" si="111"/>
        <v>6787996.5</v>
      </c>
      <c r="F193" s="277">
        <f t="shared" si="111"/>
        <v>4782846.5</v>
      </c>
      <c r="G193" s="350"/>
      <c r="H193" s="350"/>
      <c r="I193" s="350"/>
      <c r="J193" s="350"/>
      <c r="K193" s="350"/>
      <c r="L193" s="350"/>
      <c r="M193" s="350"/>
      <c r="N193" s="350"/>
      <c r="O193" s="350"/>
      <c r="P193" s="350"/>
      <c r="Q193" s="350"/>
      <c r="R193" s="350"/>
      <c r="S193" s="350"/>
      <c r="T193" s="350"/>
      <c r="U193" s="350"/>
      <c r="V193" s="350"/>
      <c r="W193" s="350"/>
      <c r="X193" s="350"/>
      <c r="Y193" s="350"/>
      <c r="Z193" s="350"/>
      <c r="AA193" s="350"/>
      <c r="AB193" s="350"/>
      <c r="AC193" s="350"/>
      <c r="AD193" s="350"/>
      <c r="AE193" s="350"/>
      <c r="AF193" s="350"/>
      <c r="AG193" s="350"/>
      <c r="AH193" s="350"/>
      <c r="AI193" s="350"/>
      <c r="AJ193" s="350"/>
      <c r="AK193" s="350"/>
      <c r="AL193" s="259"/>
      <c r="AM193" s="350"/>
      <c r="AN193" s="350"/>
      <c r="AO193" s="350"/>
      <c r="AP193" s="350"/>
      <c r="AQ193" s="350"/>
      <c r="AR193" s="350"/>
      <c r="AS193" s="350"/>
      <c r="AT193" s="350"/>
      <c r="AU193" s="350"/>
      <c r="AV193" s="350"/>
      <c r="AW193" s="350"/>
      <c r="AX193" s="350"/>
      <c r="AY193" s="350"/>
      <c r="AZ193" s="350"/>
      <c r="BA193" s="350"/>
      <c r="BB193" s="350"/>
      <c r="BC193" s="350"/>
      <c r="BD193" s="350"/>
      <c r="BE193" s="350"/>
      <c r="BF193" s="350"/>
      <c r="BG193" s="350"/>
      <c r="BH193" s="350"/>
      <c r="BI193" s="350"/>
      <c r="BJ193" s="350"/>
      <c r="BK193" s="251"/>
      <c r="BL193" s="251"/>
      <c r="BM193" s="251"/>
      <c r="BN193" s="251"/>
      <c r="BO193" s="350"/>
      <c r="BP193" s="350"/>
      <c r="BQ193" s="350"/>
      <c r="BR193" s="350"/>
      <c r="BS193" s="350"/>
      <c r="BT193" s="350"/>
      <c r="BU193" s="350"/>
      <c r="BV193" s="350"/>
      <c r="BW193" s="350"/>
      <c r="BX193" s="350"/>
      <c r="BY193" s="350"/>
      <c r="BZ193" s="350"/>
      <c r="CA193" s="255">
        <f t="shared" si="94"/>
        <v>200000000</v>
      </c>
      <c r="CB193" s="255">
        <f t="shared" si="94"/>
        <v>40043130</v>
      </c>
      <c r="CC193" s="255">
        <f t="shared" si="94"/>
        <v>6787996.5</v>
      </c>
      <c r="CD193" s="255">
        <f t="shared" si="94"/>
        <v>4782846.5</v>
      </c>
      <c r="CE193" s="256">
        <f t="shared" si="79"/>
        <v>0</v>
      </c>
      <c r="CF193" s="257">
        <f t="shared" si="80"/>
        <v>28835170</v>
      </c>
      <c r="CG193" s="257">
        <f t="shared" si="80"/>
        <v>-4419963.5</v>
      </c>
      <c r="CH193" s="262">
        <f t="shared" si="80"/>
        <v>4782846.5</v>
      </c>
      <c r="CI193" s="316"/>
      <c r="CJ193" s="360"/>
      <c r="CK193" s="367" t="s">
        <v>1075</v>
      </c>
      <c r="CL193" s="368">
        <v>11207960</v>
      </c>
      <c r="CM193" s="368">
        <v>11207960</v>
      </c>
      <c r="CN193" s="316"/>
    </row>
    <row r="194" spans="1:92" ht="33" x14ac:dyDescent="0.25">
      <c r="A194" s="264" t="s">
        <v>1076</v>
      </c>
      <c r="B194" s="265">
        <v>200000000</v>
      </c>
      <c r="C194" s="265">
        <v>200000000</v>
      </c>
      <c r="D194" s="265">
        <v>91974036</v>
      </c>
      <c r="E194" s="265">
        <v>43388569</v>
      </c>
      <c r="F194" s="265">
        <v>39010569</v>
      </c>
      <c r="G194" s="265">
        <f t="shared" ref="G194:BR194" si="112">SUM(G195:G198)</f>
        <v>0</v>
      </c>
      <c r="H194" s="265">
        <f t="shared" si="112"/>
        <v>0</v>
      </c>
      <c r="I194" s="265">
        <f t="shared" si="112"/>
        <v>0</v>
      </c>
      <c r="J194" s="265">
        <f t="shared" si="112"/>
        <v>0</v>
      </c>
      <c r="K194" s="265">
        <f t="shared" si="112"/>
        <v>0</v>
      </c>
      <c r="L194" s="265">
        <f t="shared" si="112"/>
        <v>0</v>
      </c>
      <c r="M194" s="265">
        <f t="shared" si="112"/>
        <v>0</v>
      </c>
      <c r="N194" s="265">
        <f t="shared" si="112"/>
        <v>0</v>
      </c>
      <c r="O194" s="265">
        <f t="shared" si="112"/>
        <v>0</v>
      </c>
      <c r="P194" s="265">
        <f t="shared" si="112"/>
        <v>0</v>
      </c>
      <c r="Q194" s="265">
        <f t="shared" si="112"/>
        <v>0</v>
      </c>
      <c r="R194" s="265">
        <f t="shared" si="112"/>
        <v>0</v>
      </c>
      <c r="S194" s="265">
        <f t="shared" si="112"/>
        <v>0</v>
      </c>
      <c r="T194" s="265">
        <f t="shared" si="112"/>
        <v>0</v>
      </c>
      <c r="U194" s="265">
        <f t="shared" si="112"/>
        <v>0</v>
      </c>
      <c r="V194" s="265">
        <f t="shared" si="112"/>
        <v>0</v>
      </c>
      <c r="W194" s="265">
        <f t="shared" si="112"/>
        <v>0</v>
      </c>
      <c r="X194" s="265">
        <f t="shared" si="112"/>
        <v>0</v>
      </c>
      <c r="Y194" s="265">
        <f t="shared" si="112"/>
        <v>0</v>
      </c>
      <c r="Z194" s="265">
        <f t="shared" si="112"/>
        <v>0</v>
      </c>
      <c r="AA194" s="265">
        <f t="shared" si="112"/>
        <v>0</v>
      </c>
      <c r="AB194" s="265">
        <f t="shared" si="112"/>
        <v>0</v>
      </c>
      <c r="AC194" s="265">
        <f t="shared" si="112"/>
        <v>0</v>
      </c>
      <c r="AD194" s="265">
        <f t="shared" si="112"/>
        <v>0</v>
      </c>
      <c r="AE194" s="265">
        <f t="shared" si="112"/>
        <v>0</v>
      </c>
      <c r="AF194" s="265">
        <f t="shared" si="112"/>
        <v>0</v>
      </c>
      <c r="AG194" s="265">
        <f t="shared" si="112"/>
        <v>0</v>
      </c>
      <c r="AH194" s="265">
        <f t="shared" si="112"/>
        <v>0</v>
      </c>
      <c r="AI194" s="265">
        <v>0</v>
      </c>
      <c r="AJ194" s="265">
        <v>0</v>
      </c>
      <c r="AK194" s="265">
        <v>0</v>
      </c>
      <c r="AL194" s="265">
        <v>0</v>
      </c>
      <c r="AM194" s="265">
        <f t="shared" si="112"/>
        <v>0</v>
      </c>
      <c r="AN194" s="265">
        <f t="shared" si="112"/>
        <v>0</v>
      </c>
      <c r="AO194" s="265">
        <f t="shared" si="112"/>
        <v>0</v>
      </c>
      <c r="AP194" s="265">
        <f t="shared" si="112"/>
        <v>0</v>
      </c>
      <c r="AQ194" s="265">
        <v>0</v>
      </c>
      <c r="AR194" s="265">
        <v>0</v>
      </c>
      <c r="AS194" s="265">
        <v>0</v>
      </c>
      <c r="AT194" s="265">
        <v>0</v>
      </c>
      <c r="AU194" s="265">
        <f t="shared" si="112"/>
        <v>0</v>
      </c>
      <c r="AV194" s="265">
        <f t="shared" si="112"/>
        <v>0</v>
      </c>
      <c r="AW194" s="265">
        <f t="shared" si="112"/>
        <v>0</v>
      </c>
      <c r="AX194" s="265">
        <f t="shared" si="112"/>
        <v>0</v>
      </c>
      <c r="AY194" s="265">
        <f t="shared" si="112"/>
        <v>0</v>
      </c>
      <c r="AZ194" s="265">
        <f t="shared" si="112"/>
        <v>0</v>
      </c>
      <c r="BA194" s="265">
        <f t="shared" si="112"/>
        <v>0</v>
      </c>
      <c r="BB194" s="265">
        <f t="shared" si="112"/>
        <v>0</v>
      </c>
      <c r="BC194" s="265">
        <f t="shared" si="112"/>
        <v>0</v>
      </c>
      <c r="BD194" s="265">
        <f t="shared" si="112"/>
        <v>0</v>
      </c>
      <c r="BE194" s="265">
        <f t="shared" si="112"/>
        <v>0</v>
      </c>
      <c r="BF194" s="265">
        <f t="shared" si="112"/>
        <v>0</v>
      </c>
      <c r="BG194" s="265">
        <f t="shared" si="112"/>
        <v>0</v>
      </c>
      <c r="BH194" s="265">
        <f t="shared" si="112"/>
        <v>0</v>
      </c>
      <c r="BI194" s="265">
        <f t="shared" si="112"/>
        <v>0</v>
      </c>
      <c r="BJ194" s="265">
        <f t="shared" si="112"/>
        <v>0</v>
      </c>
      <c r="BK194" s="265">
        <f t="shared" si="112"/>
        <v>0</v>
      </c>
      <c r="BL194" s="265">
        <f t="shared" si="112"/>
        <v>0</v>
      </c>
      <c r="BM194" s="265">
        <f t="shared" si="112"/>
        <v>0</v>
      </c>
      <c r="BN194" s="265">
        <f t="shared" si="112"/>
        <v>0</v>
      </c>
      <c r="BO194" s="265">
        <f t="shared" si="112"/>
        <v>0</v>
      </c>
      <c r="BP194" s="265">
        <f t="shared" si="112"/>
        <v>0</v>
      </c>
      <c r="BQ194" s="265">
        <f t="shared" si="112"/>
        <v>0</v>
      </c>
      <c r="BR194" s="265">
        <f t="shared" si="112"/>
        <v>0</v>
      </c>
      <c r="BS194" s="265">
        <f t="shared" ref="BS194:CD194" si="113">SUM(BS195:BS198)</f>
        <v>0</v>
      </c>
      <c r="BT194" s="265">
        <f t="shared" si="113"/>
        <v>0</v>
      </c>
      <c r="BU194" s="265">
        <f t="shared" si="113"/>
        <v>0</v>
      </c>
      <c r="BV194" s="265">
        <f t="shared" si="113"/>
        <v>0</v>
      </c>
      <c r="BW194" s="265">
        <f t="shared" si="113"/>
        <v>0</v>
      </c>
      <c r="BX194" s="265">
        <f t="shared" si="113"/>
        <v>0</v>
      </c>
      <c r="BY194" s="265">
        <f t="shared" si="113"/>
        <v>0</v>
      </c>
      <c r="BZ194" s="265">
        <f t="shared" si="113"/>
        <v>0</v>
      </c>
      <c r="CA194" s="265">
        <f t="shared" si="113"/>
        <v>200000000</v>
      </c>
      <c r="CB194" s="265">
        <f t="shared" si="113"/>
        <v>91974036</v>
      </c>
      <c r="CC194" s="265">
        <f t="shared" si="113"/>
        <v>43388569</v>
      </c>
      <c r="CD194" s="265">
        <f t="shared" si="113"/>
        <v>39010569</v>
      </c>
      <c r="CE194" s="336">
        <f t="shared" si="79"/>
        <v>0</v>
      </c>
      <c r="CF194" s="337">
        <f t="shared" si="80"/>
        <v>91974036</v>
      </c>
      <c r="CG194" s="337">
        <f t="shared" si="80"/>
        <v>43388569</v>
      </c>
      <c r="CH194" s="338">
        <f t="shared" si="80"/>
        <v>39010569</v>
      </c>
      <c r="CI194" s="381"/>
      <c r="CJ194" s="382"/>
      <c r="CK194" s="385"/>
      <c r="CL194" s="371">
        <f>+'[5]Anexo 5.2.A'!Z180</f>
        <v>0</v>
      </c>
      <c r="CM194" s="371">
        <f>+'[5]Anexo 5.2.A'!AA180</f>
        <v>0</v>
      </c>
      <c r="CN194" s="371">
        <f>+'[5]Anexo 5.2.A'!AB180</f>
        <v>0</v>
      </c>
    </row>
    <row r="195" spans="1:92" ht="33" x14ac:dyDescent="0.3">
      <c r="A195" s="347" t="s">
        <v>1077</v>
      </c>
      <c r="B195" s="271">
        <v>50000000</v>
      </c>
      <c r="C195" s="277">
        <f>C$194*(B195/B$194)</f>
        <v>50000000</v>
      </c>
      <c r="D195" s="277">
        <f t="shared" ref="D195:F195" si="114">D$194*(C195/C$194)</f>
        <v>22993509</v>
      </c>
      <c r="E195" s="277">
        <f t="shared" si="114"/>
        <v>10847142.25</v>
      </c>
      <c r="F195" s="277">
        <f t="shared" si="114"/>
        <v>9752642.25</v>
      </c>
      <c r="G195" s="350"/>
      <c r="H195" s="350"/>
      <c r="I195" s="350"/>
      <c r="J195" s="350"/>
      <c r="K195" s="350"/>
      <c r="L195" s="350"/>
      <c r="M195" s="350"/>
      <c r="N195" s="350"/>
      <c r="O195" s="350"/>
      <c r="P195" s="350"/>
      <c r="Q195" s="350"/>
      <c r="R195" s="350"/>
      <c r="S195" s="350"/>
      <c r="T195" s="350"/>
      <c r="U195" s="350"/>
      <c r="V195" s="350"/>
      <c r="W195" s="350"/>
      <c r="X195" s="350"/>
      <c r="Y195" s="350"/>
      <c r="Z195" s="350"/>
      <c r="AA195" s="350"/>
      <c r="AB195" s="350"/>
      <c r="AC195" s="350"/>
      <c r="AD195" s="350"/>
      <c r="AE195" s="350"/>
      <c r="AF195" s="350"/>
      <c r="AG195" s="350"/>
      <c r="AH195" s="350"/>
      <c r="AI195" s="277"/>
      <c r="AJ195" s="350"/>
      <c r="AK195" s="350"/>
      <c r="AL195" s="259"/>
      <c r="AM195" s="350"/>
      <c r="AN195" s="350"/>
      <c r="AO195" s="350"/>
      <c r="AP195" s="350"/>
      <c r="AQ195" s="350"/>
      <c r="AR195" s="350"/>
      <c r="AS195" s="350"/>
      <c r="AT195" s="350"/>
      <c r="AU195" s="350"/>
      <c r="AV195" s="350"/>
      <c r="AW195" s="350"/>
      <c r="AX195" s="350"/>
      <c r="AY195" s="350"/>
      <c r="AZ195" s="350"/>
      <c r="BA195" s="350"/>
      <c r="BB195" s="350"/>
      <c r="BC195" s="350"/>
      <c r="BD195" s="350"/>
      <c r="BE195" s="350"/>
      <c r="BF195" s="350"/>
      <c r="BG195" s="350"/>
      <c r="BH195" s="350"/>
      <c r="BI195" s="350"/>
      <c r="BJ195" s="350"/>
      <c r="BK195" s="277"/>
      <c r="BL195" s="277"/>
      <c r="BM195" s="277"/>
      <c r="BN195" s="277"/>
      <c r="BO195" s="350"/>
      <c r="BP195" s="350"/>
      <c r="BQ195" s="350"/>
      <c r="BR195" s="350"/>
      <c r="BS195" s="350"/>
      <c r="BT195" s="350"/>
      <c r="BU195" s="350"/>
      <c r="BV195" s="350"/>
      <c r="BW195" s="350"/>
      <c r="BX195" s="350"/>
      <c r="BY195" s="350"/>
      <c r="BZ195" s="350"/>
      <c r="CA195" s="255">
        <f t="shared" si="94"/>
        <v>50000000</v>
      </c>
      <c r="CB195" s="255">
        <f t="shared" si="94"/>
        <v>22993509</v>
      </c>
      <c r="CC195" s="255">
        <f t="shared" si="94"/>
        <v>10847142.25</v>
      </c>
      <c r="CD195" s="255">
        <f t="shared" si="94"/>
        <v>9752642.25</v>
      </c>
      <c r="CE195" s="256">
        <f t="shared" ref="CE195:CE210" si="115">+CA195-B195</f>
        <v>0</v>
      </c>
      <c r="CF195" s="257">
        <f t="shared" ref="CF195:CH210" si="116">+CB195-CL195</f>
        <v>-66829089.5</v>
      </c>
      <c r="CG195" s="257">
        <f t="shared" si="116"/>
        <v>-75859862.5</v>
      </c>
      <c r="CH195" s="262">
        <f t="shared" si="116"/>
        <v>9752642.25</v>
      </c>
      <c r="CI195" s="316"/>
      <c r="CJ195" s="360"/>
      <c r="CK195" s="373" t="s">
        <v>1077</v>
      </c>
      <c r="CL195" s="368">
        <v>89822598.5</v>
      </c>
      <c r="CM195" s="368">
        <v>86707004.75</v>
      </c>
      <c r="CN195" s="316"/>
    </row>
    <row r="196" spans="1:92" ht="33" x14ac:dyDescent="0.3">
      <c r="A196" s="347" t="s">
        <v>1078</v>
      </c>
      <c r="B196" s="271">
        <v>50000000</v>
      </c>
      <c r="C196" s="277">
        <f t="shared" ref="C196:F198" si="117">C$194*(B196/B$194)</f>
        <v>50000000</v>
      </c>
      <c r="D196" s="277">
        <f t="shared" si="117"/>
        <v>22993509</v>
      </c>
      <c r="E196" s="277">
        <f t="shared" si="117"/>
        <v>10847142.25</v>
      </c>
      <c r="F196" s="277">
        <f t="shared" si="117"/>
        <v>9752642.25</v>
      </c>
      <c r="G196" s="350"/>
      <c r="H196" s="350"/>
      <c r="I196" s="350"/>
      <c r="J196" s="350"/>
      <c r="K196" s="350"/>
      <c r="L196" s="350"/>
      <c r="M196" s="350"/>
      <c r="N196" s="350"/>
      <c r="O196" s="350"/>
      <c r="P196" s="350"/>
      <c r="Q196" s="350"/>
      <c r="R196" s="350"/>
      <c r="S196" s="350"/>
      <c r="T196" s="350"/>
      <c r="U196" s="350"/>
      <c r="V196" s="350"/>
      <c r="W196" s="350"/>
      <c r="X196" s="350"/>
      <c r="Y196" s="350"/>
      <c r="Z196" s="350"/>
      <c r="AA196" s="350"/>
      <c r="AB196" s="350"/>
      <c r="AC196" s="350"/>
      <c r="AD196" s="350"/>
      <c r="AE196" s="350"/>
      <c r="AF196" s="350"/>
      <c r="AG196" s="350"/>
      <c r="AH196" s="350"/>
      <c r="AI196" s="277"/>
      <c r="AJ196" s="277"/>
      <c r="AK196" s="277"/>
      <c r="AL196" s="277"/>
      <c r="AM196" s="350"/>
      <c r="AN196" s="350"/>
      <c r="AO196" s="350"/>
      <c r="AP196" s="350"/>
      <c r="AQ196" s="350"/>
      <c r="AR196" s="350"/>
      <c r="AS196" s="350"/>
      <c r="AT196" s="350"/>
      <c r="AU196" s="350"/>
      <c r="AV196" s="350"/>
      <c r="AW196" s="350"/>
      <c r="AX196" s="350"/>
      <c r="AY196" s="350"/>
      <c r="AZ196" s="350"/>
      <c r="BA196" s="350"/>
      <c r="BB196" s="350"/>
      <c r="BC196" s="350"/>
      <c r="BD196" s="350"/>
      <c r="BE196" s="350"/>
      <c r="BF196" s="350"/>
      <c r="BG196" s="350"/>
      <c r="BH196" s="350"/>
      <c r="BI196" s="350"/>
      <c r="BJ196" s="350"/>
      <c r="BK196" s="251"/>
      <c r="BL196" s="251"/>
      <c r="BM196" s="251"/>
      <c r="BN196" s="251"/>
      <c r="BO196" s="350"/>
      <c r="BP196" s="350"/>
      <c r="BQ196" s="350"/>
      <c r="BR196" s="350"/>
      <c r="BS196" s="350"/>
      <c r="BT196" s="350"/>
      <c r="BU196" s="350"/>
      <c r="BV196" s="350"/>
      <c r="BW196" s="350"/>
      <c r="BX196" s="350"/>
      <c r="BY196" s="350"/>
      <c r="BZ196" s="350"/>
      <c r="CA196" s="255">
        <f t="shared" si="94"/>
        <v>50000000</v>
      </c>
      <c r="CB196" s="255">
        <f t="shared" si="94"/>
        <v>22993509</v>
      </c>
      <c r="CC196" s="255">
        <f t="shared" si="94"/>
        <v>10847142.25</v>
      </c>
      <c r="CD196" s="255">
        <f t="shared" si="94"/>
        <v>9752642.25</v>
      </c>
      <c r="CE196" s="256">
        <f t="shared" si="115"/>
        <v>0</v>
      </c>
      <c r="CF196" s="257">
        <f t="shared" si="116"/>
        <v>-66829089.5</v>
      </c>
      <c r="CG196" s="257">
        <f t="shared" si="116"/>
        <v>-75859862.5</v>
      </c>
      <c r="CH196" s="262">
        <f t="shared" si="116"/>
        <v>9752642.25</v>
      </c>
      <c r="CI196" s="316"/>
      <c r="CJ196" s="360"/>
      <c r="CK196" s="367" t="s">
        <v>1078</v>
      </c>
      <c r="CL196" s="368">
        <v>89822598.5</v>
      </c>
      <c r="CM196" s="368">
        <v>86707004.75</v>
      </c>
      <c r="CN196" s="316"/>
    </row>
    <row r="197" spans="1:92" ht="33" x14ac:dyDescent="0.3">
      <c r="A197" s="347" t="s">
        <v>1079</v>
      </c>
      <c r="B197" s="271">
        <v>50000000</v>
      </c>
      <c r="C197" s="277">
        <f t="shared" si="117"/>
        <v>50000000</v>
      </c>
      <c r="D197" s="277">
        <f t="shared" si="117"/>
        <v>22993509</v>
      </c>
      <c r="E197" s="277">
        <f t="shared" si="117"/>
        <v>10847142.25</v>
      </c>
      <c r="F197" s="277">
        <f t="shared" si="117"/>
        <v>9752642.25</v>
      </c>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350"/>
      <c r="AC197" s="350"/>
      <c r="AD197" s="350"/>
      <c r="AE197" s="350"/>
      <c r="AF197" s="350"/>
      <c r="AG197" s="350"/>
      <c r="AH197" s="350"/>
      <c r="AI197" s="277"/>
      <c r="AJ197" s="277"/>
      <c r="AK197" s="277"/>
      <c r="AL197" s="277"/>
      <c r="AM197" s="350"/>
      <c r="AN197" s="350"/>
      <c r="AO197" s="350"/>
      <c r="AP197" s="350"/>
      <c r="AQ197" s="350"/>
      <c r="AR197" s="350"/>
      <c r="AS197" s="350"/>
      <c r="AT197" s="350"/>
      <c r="AU197" s="350"/>
      <c r="AV197" s="350"/>
      <c r="AW197" s="350"/>
      <c r="AX197" s="350"/>
      <c r="AY197" s="350"/>
      <c r="AZ197" s="350"/>
      <c r="BA197" s="350"/>
      <c r="BB197" s="350"/>
      <c r="BC197" s="350"/>
      <c r="BD197" s="350"/>
      <c r="BE197" s="350"/>
      <c r="BF197" s="350"/>
      <c r="BG197" s="350"/>
      <c r="BH197" s="350"/>
      <c r="BI197" s="350"/>
      <c r="BJ197" s="350"/>
      <c r="BK197" s="251"/>
      <c r="BL197" s="251"/>
      <c r="BM197" s="251"/>
      <c r="BN197" s="251"/>
      <c r="BO197" s="350"/>
      <c r="BP197" s="350"/>
      <c r="BQ197" s="350"/>
      <c r="BR197" s="350"/>
      <c r="BS197" s="350"/>
      <c r="BT197" s="350"/>
      <c r="BU197" s="350"/>
      <c r="BV197" s="350"/>
      <c r="BW197" s="350"/>
      <c r="BX197" s="350"/>
      <c r="BY197" s="350"/>
      <c r="BZ197" s="350"/>
      <c r="CA197" s="255">
        <f t="shared" si="94"/>
        <v>50000000</v>
      </c>
      <c r="CB197" s="255">
        <f t="shared" si="94"/>
        <v>22993509</v>
      </c>
      <c r="CC197" s="255">
        <f t="shared" si="94"/>
        <v>10847142.25</v>
      </c>
      <c r="CD197" s="255">
        <f t="shared" si="94"/>
        <v>9752642.25</v>
      </c>
      <c r="CE197" s="256">
        <f t="shared" si="115"/>
        <v>0</v>
      </c>
      <c r="CF197" s="257">
        <f t="shared" si="116"/>
        <v>-66829089.5</v>
      </c>
      <c r="CG197" s="257">
        <f t="shared" si="116"/>
        <v>-75859862.5</v>
      </c>
      <c r="CH197" s="262">
        <f t="shared" si="116"/>
        <v>9752642.25</v>
      </c>
      <c r="CI197" s="316"/>
      <c r="CJ197" s="360"/>
      <c r="CK197" s="367" t="s">
        <v>1079</v>
      </c>
      <c r="CL197" s="368">
        <v>89822598.5</v>
      </c>
      <c r="CM197" s="368">
        <v>86707004.75</v>
      </c>
      <c r="CN197" s="316"/>
    </row>
    <row r="198" spans="1:92" ht="49.5" x14ac:dyDescent="0.3">
      <c r="A198" s="347" t="s">
        <v>1080</v>
      </c>
      <c r="B198" s="271">
        <v>50000000</v>
      </c>
      <c r="C198" s="277">
        <f t="shared" si="117"/>
        <v>50000000</v>
      </c>
      <c r="D198" s="277">
        <f t="shared" si="117"/>
        <v>22993509</v>
      </c>
      <c r="E198" s="277">
        <f t="shared" si="117"/>
        <v>10847142.25</v>
      </c>
      <c r="F198" s="277">
        <f t="shared" si="117"/>
        <v>9752642.25</v>
      </c>
      <c r="G198" s="350"/>
      <c r="H198" s="350"/>
      <c r="I198" s="350"/>
      <c r="J198" s="350"/>
      <c r="K198" s="350"/>
      <c r="L198" s="350"/>
      <c r="M198" s="350"/>
      <c r="N198" s="350"/>
      <c r="O198" s="350"/>
      <c r="P198" s="350"/>
      <c r="Q198" s="350"/>
      <c r="R198" s="350"/>
      <c r="S198" s="350"/>
      <c r="T198" s="350"/>
      <c r="U198" s="350"/>
      <c r="V198" s="350"/>
      <c r="W198" s="350"/>
      <c r="X198" s="350"/>
      <c r="Y198" s="350"/>
      <c r="Z198" s="350"/>
      <c r="AA198" s="350"/>
      <c r="AB198" s="350"/>
      <c r="AC198" s="350"/>
      <c r="AD198" s="350"/>
      <c r="AE198" s="350"/>
      <c r="AF198" s="350"/>
      <c r="AG198" s="350"/>
      <c r="AH198" s="350"/>
      <c r="AI198" s="277"/>
      <c r="AJ198" s="277"/>
      <c r="AK198" s="277"/>
      <c r="AL198" s="277"/>
      <c r="AM198" s="350"/>
      <c r="AN198" s="350"/>
      <c r="AO198" s="350"/>
      <c r="AP198" s="350"/>
      <c r="AQ198" s="350"/>
      <c r="AR198" s="350"/>
      <c r="AS198" s="350"/>
      <c r="AT198" s="350"/>
      <c r="AU198" s="350"/>
      <c r="AV198" s="350"/>
      <c r="AW198" s="350"/>
      <c r="AX198" s="350"/>
      <c r="AY198" s="350"/>
      <c r="AZ198" s="350"/>
      <c r="BA198" s="350"/>
      <c r="BB198" s="350"/>
      <c r="BC198" s="350"/>
      <c r="BD198" s="350"/>
      <c r="BE198" s="350"/>
      <c r="BF198" s="350"/>
      <c r="BG198" s="350"/>
      <c r="BH198" s="350"/>
      <c r="BI198" s="350"/>
      <c r="BJ198" s="350"/>
      <c r="BK198" s="251"/>
      <c r="BL198" s="251"/>
      <c r="BM198" s="251"/>
      <c r="BN198" s="251"/>
      <c r="BO198" s="350"/>
      <c r="BP198" s="350"/>
      <c r="BQ198" s="350"/>
      <c r="BR198" s="350"/>
      <c r="BS198" s="350"/>
      <c r="BT198" s="350"/>
      <c r="BU198" s="350"/>
      <c r="BV198" s="350"/>
      <c r="BW198" s="350"/>
      <c r="BX198" s="350"/>
      <c r="BY198" s="350"/>
      <c r="BZ198" s="350"/>
      <c r="CA198" s="255">
        <f t="shared" si="94"/>
        <v>50000000</v>
      </c>
      <c r="CB198" s="255">
        <f t="shared" si="94"/>
        <v>22993509</v>
      </c>
      <c r="CC198" s="255">
        <f t="shared" si="94"/>
        <v>10847142.25</v>
      </c>
      <c r="CD198" s="255">
        <f t="shared" si="94"/>
        <v>9752642.25</v>
      </c>
      <c r="CE198" s="256">
        <f t="shared" si="115"/>
        <v>0</v>
      </c>
      <c r="CF198" s="257">
        <f t="shared" si="116"/>
        <v>-66829089.5</v>
      </c>
      <c r="CG198" s="257">
        <f t="shared" si="116"/>
        <v>-75859862.5</v>
      </c>
      <c r="CH198" s="262">
        <f t="shared" si="116"/>
        <v>9752642.25</v>
      </c>
      <c r="CI198" s="316"/>
      <c r="CJ198" s="360"/>
      <c r="CK198" s="367" t="s">
        <v>1080</v>
      </c>
      <c r="CL198" s="368">
        <v>89822598.5</v>
      </c>
      <c r="CM198" s="368">
        <v>86707004.75</v>
      </c>
      <c r="CN198" s="316"/>
    </row>
    <row r="199" spans="1:92" ht="33" x14ac:dyDescent="0.25">
      <c r="A199" s="264" t="s">
        <v>816</v>
      </c>
      <c r="B199" s="265">
        <v>100000000</v>
      </c>
      <c r="C199" s="265">
        <v>100000000</v>
      </c>
      <c r="D199" s="265">
        <v>65064430</v>
      </c>
      <c r="E199" s="265">
        <v>21938162</v>
      </c>
      <c r="F199" s="265">
        <v>21393212</v>
      </c>
      <c r="G199" s="265">
        <f t="shared" ref="G199:BR199" si="118">SUM(G200:G205)</f>
        <v>0</v>
      </c>
      <c r="H199" s="265">
        <f t="shared" si="118"/>
        <v>0</v>
      </c>
      <c r="I199" s="265">
        <f t="shared" si="118"/>
        <v>0</v>
      </c>
      <c r="J199" s="265">
        <f t="shared" si="118"/>
        <v>0</v>
      </c>
      <c r="K199" s="265">
        <f t="shared" si="118"/>
        <v>0</v>
      </c>
      <c r="L199" s="265">
        <f t="shared" si="118"/>
        <v>0</v>
      </c>
      <c r="M199" s="265">
        <f t="shared" si="118"/>
        <v>0</v>
      </c>
      <c r="N199" s="265">
        <f t="shared" si="118"/>
        <v>0</v>
      </c>
      <c r="O199" s="265">
        <f t="shared" si="118"/>
        <v>0</v>
      </c>
      <c r="P199" s="265">
        <f t="shared" si="118"/>
        <v>0</v>
      </c>
      <c r="Q199" s="265">
        <f t="shared" si="118"/>
        <v>0</v>
      </c>
      <c r="R199" s="265">
        <f t="shared" si="118"/>
        <v>0</v>
      </c>
      <c r="S199" s="265">
        <f t="shared" si="118"/>
        <v>0</v>
      </c>
      <c r="T199" s="265">
        <f t="shared" si="118"/>
        <v>0</v>
      </c>
      <c r="U199" s="265">
        <f t="shared" si="118"/>
        <v>0</v>
      </c>
      <c r="V199" s="265">
        <f t="shared" si="118"/>
        <v>0</v>
      </c>
      <c r="W199" s="265">
        <f t="shared" si="118"/>
        <v>0</v>
      </c>
      <c r="X199" s="265">
        <f t="shared" si="118"/>
        <v>0</v>
      </c>
      <c r="Y199" s="265">
        <f t="shared" si="118"/>
        <v>0</v>
      </c>
      <c r="Z199" s="265">
        <f t="shared" si="118"/>
        <v>0</v>
      </c>
      <c r="AA199" s="265">
        <f t="shared" si="118"/>
        <v>0</v>
      </c>
      <c r="AB199" s="265">
        <f t="shared" si="118"/>
        <v>0</v>
      </c>
      <c r="AC199" s="265">
        <f t="shared" si="118"/>
        <v>0</v>
      </c>
      <c r="AD199" s="265">
        <f t="shared" si="118"/>
        <v>0</v>
      </c>
      <c r="AE199" s="265">
        <f t="shared" si="118"/>
        <v>0</v>
      </c>
      <c r="AF199" s="265">
        <f t="shared" si="118"/>
        <v>0</v>
      </c>
      <c r="AG199" s="265">
        <f t="shared" si="118"/>
        <v>0</v>
      </c>
      <c r="AH199" s="265">
        <f t="shared" si="118"/>
        <v>0</v>
      </c>
      <c r="AI199" s="265">
        <v>0</v>
      </c>
      <c r="AJ199" s="265">
        <v>0</v>
      </c>
      <c r="AK199" s="265">
        <v>0</v>
      </c>
      <c r="AL199" s="265">
        <v>0</v>
      </c>
      <c r="AM199" s="265">
        <f t="shared" si="118"/>
        <v>0</v>
      </c>
      <c r="AN199" s="265">
        <f t="shared" si="118"/>
        <v>0</v>
      </c>
      <c r="AO199" s="265">
        <f t="shared" si="118"/>
        <v>0</v>
      </c>
      <c r="AP199" s="265">
        <f t="shared" si="118"/>
        <v>0</v>
      </c>
      <c r="AQ199" s="265">
        <f t="shared" si="118"/>
        <v>0</v>
      </c>
      <c r="AR199" s="265">
        <f t="shared" si="118"/>
        <v>0</v>
      </c>
      <c r="AS199" s="265">
        <f t="shared" si="118"/>
        <v>0</v>
      </c>
      <c r="AT199" s="265">
        <f t="shared" si="118"/>
        <v>0</v>
      </c>
      <c r="AU199" s="265">
        <f t="shared" si="118"/>
        <v>0</v>
      </c>
      <c r="AV199" s="265">
        <f t="shared" si="118"/>
        <v>0</v>
      </c>
      <c r="AW199" s="265">
        <f t="shared" si="118"/>
        <v>0</v>
      </c>
      <c r="AX199" s="265">
        <f t="shared" si="118"/>
        <v>0</v>
      </c>
      <c r="AY199" s="265">
        <f t="shared" si="118"/>
        <v>0</v>
      </c>
      <c r="AZ199" s="265">
        <f t="shared" si="118"/>
        <v>0</v>
      </c>
      <c r="BA199" s="265">
        <f t="shared" si="118"/>
        <v>0</v>
      </c>
      <c r="BB199" s="265">
        <f t="shared" si="118"/>
        <v>0</v>
      </c>
      <c r="BC199" s="265">
        <f t="shared" si="118"/>
        <v>0</v>
      </c>
      <c r="BD199" s="265">
        <f t="shared" si="118"/>
        <v>0</v>
      </c>
      <c r="BE199" s="265">
        <f t="shared" si="118"/>
        <v>0</v>
      </c>
      <c r="BF199" s="265">
        <f t="shared" si="118"/>
        <v>0</v>
      </c>
      <c r="BG199" s="265">
        <v>0</v>
      </c>
      <c r="BH199" s="265">
        <v>0</v>
      </c>
      <c r="BI199" s="265">
        <v>0</v>
      </c>
      <c r="BJ199" s="265">
        <v>0</v>
      </c>
      <c r="BK199" s="265">
        <f t="shared" si="118"/>
        <v>0</v>
      </c>
      <c r="BL199" s="265">
        <f t="shared" si="118"/>
        <v>0</v>
      </c>
      <c r="BM199" s="265">
        <f t="shared" si="118"/>
        <v>0</v>
      </c>
      <c r="BN199" s="265">
        <f t="shared" si="118"/>
        <v>0</v>
      </c>
      <c r="BO199" s="265">
        <f t="shared" si="118"/>
        <v>0</v>
      </c>
      <c r="BP199" s="265">
        <f t="shared" si="118"/>
        <v>0</v>
      </c>
      <c r="BQ199" s="265">
        <f t="shared" si="118"/>
        <v>0</v>
      </c>
      <c r="BR199" s="265">
        <f t="shared" si="118"/>
        <v>0</v>
      </c>
      <c r="BS199" s="265">
        <f t="shared" ref="BS199:CD199" si="119">SUM(BS200:BS205)</f>
        <v>0</v>
      </c>
      <c r="BT199" s="265">
        <f t="shared" si="119"/>
        <v>0</v>
      </c>
      <c r="BU199" s="265">
        <f t="shared" si="119"/>
        <v>0</v>
      </c>
      <c r="BV199" s="265">
        <f t="shared" si="119"/>
        <v>0</v>
      </c>
      <c r="BW199" s="265">
        <f t="shared" si="119"/>
        <v>0</v>
      </c>
      <c r="BX199" s="265">
        <f t="shared" si="119"/>
        <v>0</v>
      </c>
      <c r="BY199" s="265">
        <f t="shared" si="119"/>
        <v>0</v>
      </c>
      <c r="BZ199" s="265">
        <f t="shared" si="119"/>
        <v>0</v>
      </c>
      <c r="CA199" s="265">
        <f t="shared" si="119"/>
        <v>100000000</v>
      </c>
      <c r="CB199" s="265">
        <f t="shared" si="119"/>
        <v>65064430</v>
      </c>
      <c r="CC199" s="265">
        <f t="shared" si="119"/>
        <v>21938162</v>
      </c>
      <c r="CD199" s="265">
        <f t="shared" si="119"/>
        <v>21393212</v>
      </c>
      <c r="CE199" s="336">
        <f t="shared" si="115"/>
        <v>0</v>
      </c>
      <c r="CF199" s="337">
        <f t="shared" si="116"/>
        <v>65064430</v>
      </c>
      <c r="CG199" s="337">
        <f t="shared" si="116"/>
        <v>21938162</v>
      </c>
      <c r="CH199" s="338">
        <f t="shared" si="116"/>
        <v>21393212</v>
      </c>
      <c r="CI199" s="381"/>
      <c r="CJ199" s="382"/>
      <c r="CK199" s="385"/>
      <c r="CL199" s="371">
        <f>+'[5]Anexo 5.2.A'!Z185</f>
        <v>0</v>
      </c>
      <c r="CM199" s="371">
        <f>+'[5]Anexo 5.2.A'!AA185</f>
        <v>0</v>
      </c>
      <c r="CN199" s="371">
        <f>+'[5]Anexo 5.2.A'!AB185</f>
        <v>0</v>
      </c>
    </row>
    <row r="200" spans="1:92" ht="33" x14ac:dyDescent="0.3">
      <c r="A200" s="355" t="s">
        <v>1081</v>
      </c>
      <c r="B200" s="271"/>
      <c r="C200" s="356">
        <f>C$199*(B200/B$199)</f>
        <v>0</v>
      </c>
      <c r="D200" s="356">
        <f t="shared" ref="D200:F201" si="120">D$199*(C200/C$199)</f>
        <v>0</v>
      </c>
      <c r="E200" s="356">
        <f t="shared" si="120"/>
        <v>0</v>
      </c>
      <c r="F200" s="356">
        <f t="shared" si="120"/>
        <v>0</v>
      </c>
      <c r="G200" s="350"/>
      <c r="H200" s="350"/>
      <c r="I200" s="350"/>
      <c r="J200" s="350"/>
      <c r="K200" s="350"/>
      <c r="L200" s="350"/>
      <c r="M200" s="350"/>
      <c r="N200" s="350"/>
      <c r="O200" s="350"/>
      <c r="P200" s="350"/>
      <c r="Q200" s="350"/>
      <c r="R200" s="350"/>
      <c r="S200" s="350"/>
      <c r="T200" s="350"/>
      <c r="U200" s="350"/>
      <c r="V200" s="350"/>
      <c r="W200" s="350"/>
      <c r="X200" s="350"/>
      <c r="Y200" s="350"/>
      <c r="Z200" s="350"/>
      <c r="AA200" s="350"/>
      <c r="AB200" s="350"/>
      <c r="AC200" s="350"/>
      <c r="AD200" s="350"/>
      <c r="AE200" s="350"/>
      <c r="AF200" s="350"/>
      <c r="AG200" s="350"/>
      <c r="AH200" s="350"/>
      <c r="AI200" s="350"/>
      <c r="AJ200" s="350"/>
      <c r="AK200" s="350"/>
      <c r="AL200" s="350"/>
      <c r="AM200" s="350"/>
      <c r="AN200" s="350"/>
      <c r="AO200" s="350"/>
      <c r="AP200" s="350"/>
      <c r="AQ200" s="350"/>
      <c r="AR200" s="350"/>
      <c r="AS200" s="350"/>
      <c r="AT200" s="350"/>
      <c r="AU200" s="350"/>
      <c r="AV200" s="350"/>
      <c r="AW200" s="350"/>
      <c r="AX200" s="350"/>
      <c r="AY200" s="350"/>
      <c r="AZ200" s="350"/>
      <c r="BA200" s="350"/>
      <c r="BB200" s="350"/>
      <c r="BC200" s="350"/>
      <c r="BD200" s="350"/>
      <c r="BE200" s="350"/>
      <c r="BF200" s="350"/>
      <c r="BG200" s="350"/>
      <c r="BH200" s="350"/>
      <c r="BI200" s="350"/>
      <c r="BJ200" s="350"/>
      <c r="BK200" s="350"/>
      <c r="BL200" s="349"/>
      <c r="BM200" s="349"/>
      <c r="BN200" s="349"/>
      <c r="BO200" s="350"/>
      <c r="BP200" s="350"/>
      <c r="BQ200" s="350"/>
      <c r="BR200" s="350"/>
      <c r="BS200" s="350"/>
      <c r="BT200" s="350"/>
      <c r="BU200" s="350"/>
      <c r="BV200" s="350"/>
      <c r="BW200" s="350"/>
      <c r="BX200" s="350"/>
      <c r="BY200" s="350"/>
      <c r="BZ200" s="350"/>
      <c r="CA200" s="255">
        <f t="shared" si="94"/>
        <v>0</v>
      </c>
      <c r="CB200" s="255">
        <f t="shared" si="94"/>
        <v>0</v>
      </c>
      <c r="CC200" s="255">
        <f t="shared" si="94"/>
        <v>0</v>
      </c>
      <c r="CD200" s="255">
        <f t="shared" si="94"/>
        <v>0</v>
      </c>
      <c r="CE200" s="256">
        <f t="shared" si="115"/>
        <v>0</v>
      </c>
      <c r="CF200" s="257">
        <f t="shared" si="116"/>
        <v>0</v>
      </c>
      <c r="CG200" s="257">
        <f t="shared" si="116"/>
        <v>0</v>
      </c>
      <c r="CH200" s="262">
        <f t="shared" si="116"/>
        <v>0</v>
      </c>
      <c r="CI200" s="316"/>
      <c r="CJ200" s="360"/>
      <c r="CK200" s="367" t="s">
        <v>1141</v>
      </c>
      <c r="CL200" s="368"/>
      <c r="CM200" s="368"/>
      <c r="CN200" s="316"/>
    </row>
    <row r="201" spans="1:92" ht="33" x14ac:dyDescent="0.3">
      <c r="A201" s="355" t="s">
        <v>1082</v>
      </c>
      <c r="B201" s="271">
        <v>20000000</v>
      </c>
      <c r="C201" s="356">
        <f>C$199*(B201/B$199)</f>
        <v>20000000</v>
      </c>
      <c r="D201" s="356">
        <f t="shared" si="120"/>
        <v>13012886</v>
      </c>
      <c r="E201" s="356">
        <f t="shared" si="120"/>
        <v>4387632.4000000004</v>
      </c>
      <c r="F201" s="356">
        <f t="shared" si="120"/>
        <v>4278642.4000000004</v>
      </c>
      <c r="G201" s="350"/>
      <c r="H201" s="350"/>
      <c r="I201" s="350"/>
      <c r="J201" s="350"/>
      <c r="K201" s="350"/>
      <c r="L201" s="350"/>
      <c r="M201" s="350"/>
      <c r="N201" s="350"/>
      <c r="O201" s="350"/>
      <c r="P201" s="350"/>
      <c r="Q201" s="350"/>
      <c r="R201" s="350"/>
      <c r="S201" s="350"/>
      <c r="T201" s="350"/>
      <c r="U201" s="350"/>
      <c r="V201" s="350"/>
      <c r="W201" s="350"/>
      <c r="X201" s="350"/>
      <c r="Y201" s="350"/>
      <c r="Z201" s="350"/>
      <c r="AA201" s="350"/>
      <c r="AB201" s="350"/>
      <c r="AC201" s="350"/>
      <c r="AD201" s="350"/>
      <c r="AE201" s="350"/>
      <c r="AF201" s="350"/>
      <c r="AG201" s="350"/>
      <c r="AH201" s="350"/>
      <c r="AI201" s="277"/>
      <c r="AJ201" s="277"/>
      <c r="AK201" s="277"/>
      <c r="AL201" s="277"/>
      <c r="AM201" s="350"/>
      <c r="AN201" s="350"/>
      <c r="AO201" s="350"/>
      <c r="AP201" s="350"/>
      <c r="AQ201" s="350"/>
      <c r="AR201" s="350"/>
      <c r="AS201" s="350"/>
      <c r="AT201" s="350"/>
      <c r="AU201" s="350"/>
      <c r="AV201" s="350"/>
      <c r="AW201" s="350"/>
      <c r="AX201" s="350"/>
      <c r="AY201" s="350"/>
      <c r="AZ201" s="350"/>
      <c r="BA201" s="350"/>
      <c r="BB201" s="350"/>
      <c r="BC201" s="350"/>
      <c r="BD201" s="350"/>
      <c r="BE201" s="350"/>
      <c r="BF201" s="350"/>
      <c r="BG201" s="350"/>
      <c r="BH201" s="350"/>
      <c r="BI201" s="350"/>
      <c r="BJ201" s="350"/>
      <c r="BK201" s="251"/>
      <c r="BL201" s="251"/>
      <c r="BM201" s="251"/>
      <c r="BN201" s="251"/>
      <c r="BO201" s="350"/>
      <c r="BP201" s="350"/>
      <c r="BQ201" s="350"/>
      <c r="BR201" s="350"/>
      <c r="BS201" s="350"/>
      <c r="BT201" s="350"/>
      <c r="BU201" s="350"/>
      <c r="BV201" s="350"/>
      <c r="BW201" s="350"/>
      <c r="BX201" s="350"/>
      <c r="BY201" s="350"/>
      <c r="BZ201" s="350"/>
      <c r="CA201" s="255">
        <f t="shared" si="94"/>
        <v>20000000</v>
      </c>
      <c r="CB201" s="255">
        <f t="shared" si="94"/>
        <v>13012886</v>
      </c>
      <c r="CC201" s="255">
        <f t="shared" si="94"/>
        <v>4387632.4000000004</v>
      </c>
      <c r="CD201" s="255">
        <f t="shared" si="94"/>
        <v>4278642.4000000004</v>
      </c>
      <c r="CE201" s="256">
        <f t="shared" si="115"/>
        <v>0</v>
      </c>
      <c r="CF201" s="257">
        <f t="shared" si="116"/>
        <v>-4667290</v>
      </c>
      <c r="CG201" s="257">
        <f t="shared" si="116"/>
        <v>-2434943.5999999996</v>
      </c>
      <c r="CH201" s="262">
        <f t="shared" si="116"/>
        <v>4278642.4000000004</v>
      </c>
      <c r="CI201" s="316"/>
      <c r="CJ201" s="360"/>
      <c r="CK201" s="367" t="s">
        <v>1142</v>
      </c>
      <c r="CL201" s="368">
        <v>17680176</v>
      </c>
      <c r="CM201" s="368">
        <v>6822576</v>
      </c>
      <c r="CN201" s="316"/>
    </row>
    <row r="202" spans="1:92" ht="33" x14ac:dyDescent="0.3">
      <c r="A202" s="355" t="s">
        <v>1083</v>
      </c>
      <c r="B202" s="271">
        <v>20000000</v>
      </c>
      <c r="C202" s="356">
        <f t="shared" ref="C202:F205" si="121">C$199*(B202/B$199)</f>
        <v>20000000</v>
      </c>
      <c r="D202" s="356">
        <f t="shared" si="121"/>
        <v>13012886</v>
      </c>
      <c r="E202" s="356">
        <f t="shared" si="121"/>
        <v>4387632.4000000004</v>
      </c>
      <c r="F202" s="356">
        <f t="shared" si="121"/>
        <v>4278642.4000000004</v>
      </c>
      <c r="G202" s="350"/>
      <c r="H202" s="350"/>
      <c r="I202" s="350"/>
      <c r="J202" s="350"/>
      <c r="K202" s="350"/>
      <c r="L202" s="350"/>
      <c r="M202" s="350"/>
      <c r="N202" s="350"/>
      <c r="O202" s="350"/>
      <c r="P202" s="350"/>
      <c r="Q202" s="350"/>
      <c r="R202" s="350"/>
      <c r="S202" s="350"/>
      <c r="T202" s="350"/>
      <c r="U202" s="350"/>
      <c r="V202" s="350"/>
      <c r="W202" s="350"/>
      <c r="X202" s="350"/>
      <c r="Y202" s="350"/>
      <c r="Z202" s="350"/>
      <c r="AA202" s="350"/>
      <c r="AB202" s="350"/>
      <c r="AC202" s="350"/>
      <c r="AD202" s="350"/>
      <c r="AE202" s="350"/>
      <c r="AF202" s="350"/>
      <c r="AG202" s="350"/>
      <c r="AH202" s="350"/>
      <c r="AI202" s="277"/>
      <c r="AJ202" s="277"/>
      <c r="AK202" s="277"/>
      <c r="AL202" s="277"/>
      <c r="AM202" s="350"/>
      <c r="AN202" s="350"/>
      <c r="AO202" s="350"/>
      <c r="AP202" s="350"/>
      <c r="AQ202" s="350"/>
      <c r="AR202" s="350"/>
      <c r="AS202" s="350"/>
      <c r="AT202" s="350"/>
      <c r="AU202" s="350"/>
      <c r="AV202" s="350"/>
      <c r="AW202" s="350"/>
      <c r="AX202" s="350"/>
      <c r="AY202" s="350"/>
      <c r="AZ202" s="350"/>
      <c r="BA202" s="350"/>
      <c r="BB202" s="350"/>
      <c r="BC202" s="350"/>
      <c r="BD202" s="350"/>
      <c r="BE202" s="350"/>
      <c r="BF202" s="350"/>
      <c r="BG202" s="350"/>
      <c r="BH202" s="350"/>
      <c r="BI202" s="350"/>
      <c r="BJ202" s="350"/>
      <c r="BK202" s="251"/>
      <c r="BL202" s="251"/>
      <c r="BM202" s="251"/>
      <c r="BN202" s="251"/>
      <c r="BO202" s="350"/>
      <c r="BP202" s="350"/>
      <c r="BQ202" s="350"/>
      <c r="BR202" s="350"/>
      <c r="BS202" s="350"/>
      <c r="BT202" s="350"/>
      <c r="BU202" s="350"/>
      <c r="BV202" s="350"/>
      <c r="BW202" s="350"/>
      <c r="BX202" s="350"/>
      <c r="BY202" s="350"/>
      <c r="BZ202" s="350"/>
      <c r="CA202" s="255">
        <f t="shared" si="94"/>
        <v>20000000</v>
      </c>
      <c r="CB202" s="255">
        <f t="shared" si="94"/>
        <v>13012886</v>
      </c>
      <c r="CC202" s="255">
        <f t="shared" si="94"/>
        <v>4387632.4000000004</v>
      </c>
      <c r="CD202" s="255">
        <f t="shared" si="94"/>
        <v>4278642.4000000004</v>
      </c>
      <c r="CE202" s="256">
        <f t="shared" si="115"/>
        <v>0</v>
      </c>
      <c r="CF202" s="257">
        <f t="shared" si="116"/>
        <v>-4667290</v>
      </c>
      <c r="CG202" s="257">
        <f t="shared" si="116"/>
        <v>-2434943.5999999996</v>
      </c>
      <c r="CH202" s="262">
        <f t="shared" si="116"/>
        <v>4278642.4000000004</v>
      </c>
      <c r="CI202" s="316"/>
      <c r="CJ202" s="360"/>
      <c r="CK202" s="375" t="s">
        <v>1143</v>
      </c>
      <c r="CL202" s="368">
        <v>17680176</v>
      </c>
      <c r="CM202" s="368">
        <v>6822576</v>
      </c>
      <c r="CN202" s="316"/>
    </row>
    <row r="203" spans="1:92" ht="33" x14ac:dyDescent="0.3">
      <c r="A203" s="355" t="s">
        <v>1084</v>
      </c>
      <c r="B203" s="271">
        <v>20000000</v>
      </c>
      <c r="C203" s="356">
        <f t="shared" si="121"/>
        <v>20000000</v>
      </c>
      <c r="D203" s="356">
        <f t="shared" si="121"/>
        <v>13012886</v>
      </c>
      <c r="E203" s="356">
        <f t="shared" si="121"/>
        <v>4387632.4000000004</v>
      </c>
      <c r="F203" s="356">
        <f t="shared" si="121"/>
        <v>4278642.4000000004</v>
      </c>
      <c r="G203" s="350"/>
      <c r="H203" s="350"/>
      <c r="I203" s="350"/>
      <c r="J203" s="350"/>
      <c r="K203" s="350"/>
      <c r="L203" s="350"/>
      <c r="M203" s="350"/>
      <c r="N203" s="350"/>
      <c r="O203" s="350"/>
      <c r="P203" s="350"/>
      <c r="Q203" s="350"/>
      <c r="R203" s="350"/>
      <c r="S203" s="350"/>
      <c r="T203" s="350"/>
      <c r="U203" s="350"/>
      <c r="V203" s="350"/>
      <c r="W203" s="350"/>
      <c r="X203" s="350"/>
      <c r="Y203" s="350"/>
      <c r="Z203" s="350"/>
      <c r="AA203" s="350"/>
      <c r="AB203" s="350"/>
      <c r="AC203" s="350"/>
      <c r="AD203" s="350"/>
      <c r="AE203" s="350"/>
      <c r="AF203" s="350"/>
      <c r="AG203" s="350"/>
      <c r="AH203" s="350"/>
      <c r="AI203" s="277"/>
      <c r="AJ203" s="277"/>
      <c r="AK203" s="277"/>
      <c r="AL203" s="277"/>
      <c r="AM203" s="350"/>
      <c r="AN203" s="350"/>
      <c r="AO203" s="350"/>
      <c r="AP203" s="350"/>
      <c r="AQ203" s="350"/>
      <c r="AR203" s="350"/>
      <c r="AS203" s="350"/>
      <c r="AT203" s="350"/>
      <c r="AU203" s="350"/>
      <c r="AV203" s="350"/>
      <c r="AW203" s="350"/>
      <c r="AX203" s="350"/>
      <c r="AY203" s="350"/>
      <c r="AZ203" s="350"/>
      <c r="BA203" s="350"/>
      <c r="BB203" s="350"/>
      <c r="BC203" s="350"/>
      <c r="BD203" s="350"/>
      <c r="BE203" s="350"/>
      <c r="BF203" s="350"/>
      <c r="BG203" s="350"/>
      <c r="BH203" s="350"/>
      <c r="BI203" s="350"/>
      <c r="BJ203" s="350"/>
      <c r="BK203" s="251"/>
      <c r="BL203" s="251"/>
      <c r="BM203" s="251"/>
      <c r="BN203" s="251"/>
      <c r="BO203" s="350"/>
      <c r="BP203" s="350"/>
      <c r="BQ203" s="350"/>
      <c r="BR203" s="350"/>
      <c r="BS203" s="350"/>
      <c r="BT203" s="350"/>
      <c r="BU203" s="350"/>
      <c r="BV203" s="350"/>
      <c r="BW203" s="350"/>
      <c r="BX203" s="350"/>
      <c r="BY203" s="350"/>
      <c r="BZ203" s="350"/>
      <c r="CA203" s="255">
        <f t="shared" si="94"/>
        <v>20000000</v>
      </c>
      <c r="CB203" s="255">
        <f t="shared" si="94"/>
        <v>13012886</v>
      </c>
      <c r="CC203" s="255">
        <f t="shared" si="94"/>
        <v>4387632.4000000004</v>
      </c>
      <c r="CD203" s="255">
        <f t="shared" si="94"/>
        <v>4278642.4000000004</v>
      </c>
      <c r="CE203" s="256">
        <f t="shared" si="115"/>
        <v>0</v>
      </c>
      <c r="CF203" s="257">
        <f t="shared" si="116"/>
        <v>-4667290</v>
      </c>
      <c r="CG203" s="257">
        <f t="shared" si="116"/>
        <v>-2434943.5999999996</v>
      </c>
      <c r="CH203" s="262">
        <f t="shared" si="116"/>
        <v>4278642.4000000004</v>
      </c>
      <c r="CI203" s="316"/>
      <c r="CJ203" s="360"/>
      <c r="CK203" s="375" t="s">
        <v>1144</v>
      </c>
      <c r="CL203" s="368">
        <v>17680176</v>
      </c>
      <c r="CM203" s="368">
        <v>6822576</v>
      </c>
      <c r="CN203" s="316"/>
    </row>
    <row r="204" spans="1:92" ht="16.5" x14ac:dyDescent="0.3">
      <c r="A204" s="355" t="s">
        <v>1085</v>
      </c>
      <c r="B204" s="271">
        <v>20000000</v>
      </c>
      <c r="C204" s="356">
        <f t="shared" si="121"/>
        <v>20000000</v>
      </c>
      <c r="D204" s="356">
        <f t="shared" si="121"/>
        <v>13012886</v>
      </c>
      <c r="E204" s="356">
        <f t="shared" si="121"/>
        <v>4387632.4000000004</v>
      </c>
      <c r="F204" s="356">
        <f t="shared" si="121"/>
        <v>4278642.4000000004</v>
      </c>
      <c r="G204" s="350"/>
      <c r="H204" s="350"/>
      <c r="I204" s="350"/>
      <c r="J204" s="350"/>
      <c r="K204" s="350"/>
      <c r="L204" s="350"/>
      <c r="M204" s="350"/>
      <c r="N204" s="350"/>
      <c r="O204" s="350"/>
      <c r="P204" s="350"/>
      <c r="Q204" s="350"/>
      <c r="R204" s="350"/>
      <c r="S204" s="350"/>
      <c r="T204" s="350"/>
      <c r="U204" s="350"/>
      <c r="V204" s="350"/>
      <c r="W204" s="350"/>
      <c r="X204" s="350"/>
      <c r="Y204" s="350"/>
      <c r="Z204" s="350"/>
      <c r="AA204" s="350"/>
      <c r="AB204" s="350"/>
      <c r="AC204" s="350"/>
      <c r="AD204" s="350"/>
      <c r="AE204" s="350"/>
      <c r="AF204" s="350"/>
      <c r="AG204" s="350"/>
      <c r="AH204" s="350"/>
      <c r="AI204" s="277"/>
      <c r="AJ204" s="277"/>
      <c r="AK204" s="277"/>
      <c r="AL204" s="277"/>
      <c r="AM204" s="350"/>
      <c r="AN204" s="350"/>
      <c r="AO204" s="350"/>
      <c r="AP204" s="350"/>
      <c r="AQ204" s="350"/>
      <c r="AR204" s="350"/>
      <c r="AS204" s="350"/>
      <c r="AT204" s="350"/>
      <c r="AU204" s="350"/>
      <c r="AV204" s="350"/>
      <c r="AW204" s="350"/>
      <c r="AX204" s="350"/>
      <c r="AY204" s="350"/>
      <c r="AZ204" s="350"/>
      <c r="BA204" s="350"/>
      <c r="BB204" s="350"/>
      <c r="BC204" s="350"/>
      <c r="BD204" s="350"/>
      <c r="BE204" s="350"/>
      <c r="BF204" s="350"/>
      <c r="BG204" s="350"/>
      <c r="BH204" s="350"/>
      <c r="BI204" s="350"/>
      <c r="BJ204" s="350"/>
      <c r="BK204" s="251"/>
      <c r="BL204" s="251"/>
      <c r="BM204" s="251"/>
      <c r="BN204" s="251"/>
      <c r="BO204" s="350"/>
      <c r="BP204" s="350"/>
      <c r="BQ204" s="350"/>
      <c r="BR204" s="350"/>
      <c r="BS204" s="350"/>
      <c r="BT204" s="350"/>
      <c r="BU204" s="350"/>
      <c r="BV204" s="350"/>
      <c r="BW204" s="350"/>
      <c r="BX204" s="350"/>
      <c r="BY204" s="350"/>
      <c r="BZ204" s="350"/>
      <c r="CA204" s="255">
        <f t="shared" si="94"/>
        <v>20000000</v>
      </c>
      <c r="CB204" s="255">
        <f t="shared" si="94"/>
        <v>13012886</v>
      </c>
      <c r="CC204" s="255">
        <f t="shared" si="94"/>
        <v>4387632.4000000004</v>
      </c>
      <c r="CD204" s="255">
        <f t="shared" si="94"/>
        <v>4278642.4000000004</v>
      </c>
      <c r="CE204" s="256">
        <f t="shared" si="115"/>
        <v>0</v>
      </c>
      <c r="CF204" s="257">
        <f t="shared" si="116"/>
        <v>-4667290</v>
      </c>
      <c r="CG204" s="257">
        <f t="shared" si="116"/>
        <v>-2434943.5999999996</v>
      </c>
      <c r="CH204" s="262">
        <f t="shared" si="116"/>
        <v>4278642.4000000004</v>
      </c>
      <c r="CI204" s="316"/>
      <c r="CJ204" s="360"/>
      <c r="CK204" s="367" t="s">
        <v>1085</v>
      </c>
      <c r="CL204" s="368">
        <v>17680176</v>
      </c>
      <c r="CM204" s="368">
        <v>6822576</v>
      </c>
      <c r="CN204" s="316"/>
    </row>
    <row r="205" spans="1:92" ht="49.5" x14ac:dyDescent="0.3">
      <c r="A205" s="355" t="s">
        <v>1086</v>
      </c>
      <c r="B205" s="271">
        <v>20000000</v>
      </c>
      <c r="C205" s="356">
        <f t="shared" si="121"/>
        <v>20000000</v>
      </c>
      <c r="D205" s="356">
        <f t="shared" si="121"/>
        <v>13012886</v>
      </c>
      <c r="E205" s="356">
        <f t="shared" si="121"/>
        <v>4387632.4000000004</v>
      </c>
      <c r="F205" s="356">
        <f t="shared" si="121"/>
        <v>4278642.4000000004</v>
      </c>
      <c r="G205" s="350"/>
      <c r="H205" s="350"/>
      <c r="I205" s="350"/>
      <c r="J205" s="350"/>
      <c r="K205" s="350"/>
      <c r="L205" s="350"/>
      <c r="M205" s="350"/>
      <c r="N205" s="350"/>
      <c r="O205" s="350"/>
      <c r="P205" s="350"/>
      <c r="Q205" s="350"/>
      <c r="R205" s="350"/>
      <c r="S205" s="350"/>
      <c r="T205" s="350"/>
      <c r="U205" s="350"/>
      <c r="V205" s="350"/>
      <c r="W205" s="350"/>
      <c r="X205" s="350"/>
      <c r="Y205" s="350"/>
      <c r="Z205" s="350"/>
      <c r="AA205" s="350"/>
      <c r="AB205" s="350"/>
      <c r="AC205" s="350"/>
      <c r="AD205" s="350"/>
      <c r="AE205" s="350"/>
      <c r="AF205" s="350"/>
      <c r="AG205" s="350"/>
      <c r="AH205" s="350"/>
      <c r="AI205" s="277"/>
      <c r="AJ205" s="277"/>
      <c r="AK205" s="277"/>
      <c r="AL205" s="277"/>
      <c r="AM205" s="350"/>
      <c r="AN205" s="350"/>
      <c r="AO205" s="350"/>
      <c r="AP205" s="350"/>
      <c r="AQ205" s="350"/>
      <c r="AR205" s="350"/>
      <c r="AS205" s="350"/>
      <c r="AT205" s="350"/>
      <c r="AU205" s="350"/>
      <c r="AV205" s="350"/>
      <c r="AW205" s="350"/>
      <c r="AX205" s="350"/>
      <c r="AY205" s="350"/>
      <c r="AZ205" s="350"/>
      <c r="BA205" s="350"/>
      <c r="BB205" s="350"/>
      <c r="BC205" s="350"/>
      <c r="BD205" s="350"/>
      <c r="BE205" s="350"/>
      <c r="BF205" s="350"/>
      <c r="BG205" s="350"/>
      <c r="BH205" s="350"/>
      <c r="BI205" s="350"/>
      <c r="BJ205" s="350"/>
      <c r="BK205" s="251"/>
      <c r="BL205" s="251"/>
      <c r="BM205" s="251"/>
      <c r="BN205" s="251"/>
      <c r="BO205" s="350"/>
      <c r="BP205" s="350"/>
      <c r="BQ205" s="350"/>
      <c r="BR205" s="350"/>
      <c r="BS205" s="350"/>
      <c r="BT205" s="350"/>
      <c r="BU205" s="350"/>
      <c r="BV205" s="350"/>
      <c r="BW205" s="350"/>
      <c r="BX205" s="350"/>
      <c r="BY205" s="350"/>
      <c r="BZ205" s="350"/>
      <c r="CA205" s="255">
        <f t="shared" si="94"/>
        <v>20000000</v>
      </c>
      <c r="CB205" s="255">
        <f t="shared" si="94"/>
        <v>13012886</v>
      </c>
      <c r="CC205" s="255">
        <f t="shared" si="94"/>
        <v>4387632.4000000004</v>
      </c>
      <c r="CD205" s="255">
        <f t="shared" si="94"/>
        <v>4278642.4000000004</v>
      </c>
      <c r="CE205" s="256">
        <f t="shared" si="115"/>
        <v>0</v>
      </c>
      <c r="CF205" s="257">
        <f t="shared" si="116"/>
        <v>-4667290</v>
      </c>
      <c r="CG205" s="257">
        <f t="shared" si="116"/>
        <v>-2434943.5999999996</v>
      </c>
      <c r="CH205" s="262">
        <f t="shared" si="116"/>
        <v>4278642.4000000004</v>
      </c>
      <c r="CI205" s="316"/>
      <c r="CJ205" s="360"/>
      <c r="CK205" s="367" t="s">
        <v>1086</v>
      </c>
      <c r="CL205" s="368">
        <v>17680176</v>
      </c>
      <c r="CM205" s="368">
        <v>6822576</v>
      </c>
      <c r="CN205" s="316"/>
    </row>
    <row r="206" spans="1:92" ht="49.5" x14ac:dyDescent="0.25">
      <c r="A206" s="264" t="s">
        <v>817</v>
      </c>
      <c r="B206" s="265">
        <v>300000000</v>
      </c>
      <c r="C206" s="265">
        <v>300000000</v>
      </c>
      <c r="D206" s="265">
        <v>110761090</v>
      </c>
      <c r="E206" s="265">
        <v>43337557</v>
      </c>
      <c r="F206" s="265">
        <v>40509557</v>
      </c>
      <c r="G206" s="265">
        <f t="shared" ref="G206:BR206" si="122">SUM(G207:G210)</f>
        <v>0</v>
      </c>
      <c r="H206" s="265">
        <f t="shared" si="122"/>
        <v>0</v>
      </c>
      <c r="I206" s="265">
        <f t="shared" si="122"/>
        <v>0</v>
      </c>
      <c r="J206" s="265">
        <f t="shared" si="122"/>
        <v>0</v>
      </c>
      <c r="K206" s="265">
        <f t="shared" si="122"/>
        <v>0</v>
      </c>
      <c r="L206" s="265">
        <f t="shared" si="122"/>
        <v>0</v>
      </c>
      <c r="M206" s="265">
        <f t="shared" si="122"/>
        <v>0</v>
      </c>
      <c r="N206" s="265">
        <f t="shared" si="122"/>
        <v>0</v>
      </c>
      <c r="O206" s="265">
        <f t="shared" si="122"/>
        <v>0</v>
      </c>
      <c r="P206" s="265">
        <f t="shared" si="122"/>
        <v>0</v>
      </c>
      <c r="Q206" s="265">
        <f t="shared" si="122"/>
        <v>0</v>
      </c>
      <c r="R206" s="265">
        <f t="shared" si="122"/>
        <v>0</v>
      </c>
      <c r="S206" s="265">
        <f t="shared" si="122"/>
        <v>0</v>
      </c>
      <c r="T206" s="265">
        <f t="shared" si="122"/>
        <v>0</v>
      </c>
      <c r="U206" s="265">
        <f t="shared" si="122"/>
        <v>0</v>
      </c>
      <c r="V206" s="265">
        <f t="shared" si="122"/>
        <v>0</v>
      </c>
      <c r="W206" s="265">
        <f t="shared" si="122"/>
        <v>0</v>
      </c>
      <c r="X206" s="265">
        <f t="shared" si="122"/>
        <v>0</v>
      </c>
      <c r="Y206" s="265">
        <f t="shared" si="122"/>
        <v>0</v>
      </c>
      <c r="Z206" s="265">
        <f t="shared" si="122"/>
        <v>0</v>
      </c>
      <c r="AA206" s="265">
        <f t="shared" si="122"/>
        <v>0</v>
      </c>
      <c r="AB206" s="265">
        <f t="shared" si="122"/>
        <v>0</v>
      </c>
      <c r="AC206" s="265">
        <f t="shared" si="122"/>
        <v>0</v>
      </c>
      <c r="AD206" s="265">
        <f t="shared" si="122"/>
        <v>0</v>
      </c>
      <c r="AE206" s="265">
        <f t="shared" si="122"/>
        <v>0</v>
      </c>
      <c r="AF206" s="265">
        <f t="shared" si="122"/>
        <v>0</v>
      </c>
      <c r="AG206" s="265">
        <f t="shared" si="122"/>
        <v>0</v>
      </c>
      <c r="AH206" s="265">
        <f t="shared" si="122"/>
        <v>0</v>
      </c>
      <c r="AI206" s="265">
        <v>0</v>
      </c>
      <c r="AJ206" s="265">
        <v>0</v>
      </c>
      <c r="AK206" s="265">
        <v>0</v>
      </c>
      <c r="AL206" s="265">
        <v>0</v>
      </c>
      <c r="AM206" s="265">
        <f t="shared" si="122"/>
        <v>0</v>
      </c>
      <c r="AN206" s="265">
        <f t="shared" si="122"/>
        <v>0</v>
      </c>
      <c r="AO206" s="265">
        <f t="shared" si="122"/>
        <v>0</v>
      </c>
      <c r="AP206" s="265">
        <f t="shared" si="122"/>
        <v>0</v>
      </c>
      <c r="AQ206" s="265">
        <v>0</v>
      </c>
      <c r="AR206" s="265">
        <v>0</v>
      </c>
      <c r="AS206" s="265">
        <v>0</v>
      </c>
      <c r="AT206" s="265">
        <v>0</v>
      </c>
      <c r="AU206" s="265">
        <f t="shared" si="122"/>
        <v>0</v>
      </c>
      <c r="AV206" s="265">
        <f t="shared" si="122"/>
        <v>0</v>
      </c>
      <c r="AW206" s="265">
        <f t="shared" si="122"/>
        <v>0</v>
      </c>
      <c r="AX206" s="265">
        <f t="shared" si="122"/>
        <v>0</v>
      </c>
      <c r="AY206" s="265">
        <f t="shared" si="122"/>
        <v>0</v>
      </c>
      <c r="AZ206" s="265">
        <f t="shared" si="122"/>
        <v>0</v>
      </c>
      <c r="BA206" s="265">
        <f t="shared" si="122"/>
        <v>0</v>
      </c>
      <c r="BB206" s="265">
        <f t="shared" si="122"/>
        <v>0</v>
      </c>
      <c r="BC206" s="265">
        <f t="shared" si="122"/>
        <v>0</v>
      </c>
      <c r="BD206" s="265">
        <f t="shared" si="122"/>
        <v>0</v>
      </c>
      <c r="BE206" s="265">
        <f t="shared" si="122"/>
        <v>0</v>
      </c>
      <c r="BF206" s="265">
        <f t="shared" si="122"/>
        <v>0</v>
      </c>
      <c r="BG206" s="265">
        <f t="shared" si="122"/>
        <v>0</v>
      </c>
      <c r="BH206" s="265">
        <f t="shared" si="122"/>
        <v>0</v>
      </c>
      <c r="BI206" s="265">
        <f t="shared" si="122"/>
        <v>0</v>
      </c>
      <c r="BJ206" s="265">
        <f t="shared" si="122"/>
        <v>0</v>
      </c>
      <c r="BK206" s="265">
        <v>0</v>
      </c>
      <c r="BL206" s="265">
        <v>0</v>
      </c>
      <c r="BM206" s="265">
        <f t="shared" si="122"/>
        <v>0</v>
      </c>
      <c r="BN206" s="265">
        <f t="shared" si="122"/>
        <v>0</v>
      </c>
      <c r="BO206" s="265">
        <f t="shared" si="122"/>
        <v>0</v>
      </c>
      <c r="BP206" s="265">
        <f t="shared" si="122"/>
        <v>0</v>
      </c>
      <c r="BQ206" s="265">
        <f t="shared" si="122"/>
        <v>0</v>
      </c>
      <c r="BR206" s="265">
        <f t="shared" si="122"/>
        <v>0</v>
      </c>
      <c r="BS206" s="265">
        <f t="shared" ref="BS206:CD206" si="123">SUM(BS207:BS210)</f>
        <v>0</v>
      </c>
      <c r="BT206" s="265">
        <f t="shared" si="123"/>
        <v>0</v>
      </c>
      <c r="BU206" s="265">
        <f t="shared" si="123"/>
        <v>0</v>
      </c>
      <c r="BV206" s="265">
        <f t="shared" si="123"/>
        <v>0</v>
      </c>
      <c r="BW206" s="265">
        <f t="shared" si="123"/>
        <v>0</v>
      </c>
      <c r="BX206" s="265">
        <f t="shared" si="123"/>
        <v>0</v>
      </c>
      <c r="BY206" s="265">
        <f t="shared" si="123"/>
        <v>0</v>
      </c>
      <c r="BZ206" s="265">
        <f t="shared" si="123"/>
        <v>0</v>
      </c>
      <c r="CA206" s="265">
        <f t="shared" si="123"/>
        <v>300000000</v>
      </c>
      <c r="CB206" s="265">
        <f t="shared" si="123"/>
        <v>110761089.99999999</v>
      </c>
      <c r="CC206" s="265">
        <f t="shared" si="123"/>
        <v>43337557</v>
      </c>
      <c r="CD206" s="265">
        <f t="shared" si="123"/>
        <v>40509557</v>
      </c>
      <c r="CE206" s="336">
        <f t="shared" si="115"/>
        <v>0</v>
      </c>
      <c r="CF206" s="337">
        <f t="shared" si="116"/>
        <v>110761089.99999999</v>
      </c>
      <c r="CG206" s="337">
        <f t="shared" si="116"/>
        <v>43337557</v>
      </c>
      <c r="CH206" s="338">
        <f t="shared" si="116"/>
        <v>40509557</v>
      </c>
      <c r="CI206" s="381"/>
      <c r="CJ206" s="382"/>
      <c r="CK206" s="385"/>
      <c r="CL206" s="371">
        <f>+'[5]Anexo 5.2.A'!Z189</f>
        <v>0</v>
      </c>
      <c r="CM206" s="371">
        <f>+'[5]Anexo 5.2.A'!AA189</f>
        <v>0</v>
      </c>
      <c r="CN206" s="371">
        <f>+'[5]Anexo 5.2.A'!AB189</f>
        <v>0</v>
      </c>
    </row>
    <row r="207" spans="1:92" ht="33" x14ac:dyDescent="0.3">
      <c r="A207" s="347" t="s">
        <v>1087</v>
      </c>
      <c r="B207" s="271">
        <v>10000000</v>
      </c>
      <c r="C207" s="356">
        <f>C$206*(B207/B$206)</f>
        <v>10000000</v>
      </c>
      <c r="D207" s="356">
        <f t="shared" ref="D207:F207" si="124">D$206*(C207/C$206)</f>
        <v>3692036.3333333335</v>
      </c>
      <c r="E207" s="356">
        <f t="shared" si="124"/>
        <v>1444585.2333333334</v>
      </c>
      <c r="F207" s="356">
        <f t="shared" si="124"/>
        <v>1350318.5666666667</v>
      </c>
      <c r="G207" s="350"/>
      <c r="H207" s="350"/>
      <c r="I207" s="350"/>
      <c r="J207" s="350"/>
      <c r="K207" s="350"/>
      <c r="L207" s="350"/>
      <c r="M207" s="350"/>
      <c r="N207" s="350"/>
      <c r="O207" s="350"/>
      <c r="P207" s="350"/>
      <c r="Q207" s="350"/>
      <c r="R207" s="350"/>
      <c r="S207" s="350"/>
      <c r="T207" s="350"/>
      <c r="U207" s="350"/>
      <c r="V207" s="350"/>
      <c r="W207" s="350"/>
      <c r="X207" s="350"/>
      <c r="Y207" s="350"/>
      <c r="Z207" s="350"/>
      <c r="AA207" s="350"/>
      <c r="AB207" s="350"/>
      <c r="AC207" s="350"/>
      <c r="AD207" s="350"/>
      <c r="AE207" s="350"/>
      <c r="AF207" s="350"/>
      <c r="AG207" s="350"/>
      <c r="AH207" s="350"/>
      <c r="AI207" s="277"/>
      <c r="AJ207" s="277"/>
      <c r="AK207" s="277"/>
      <c r="AL207" s="277"/>
      <c r="AM207" s="350"/>
      <c r="AN207" s="350"/>
      <c r="AO207" s="350"/>
      <c r="AP207" s="350"/>
      <c r="AQ207" s="350"/>
      <c r="AR207" s="350"/>
      <c r="AS207" s="350"/>
      <c r="AT207" s="350"/>
      <c r="AU207" s="350"/>
      <c r="AV207" s="350"/>
      <c r="AW207" s="350"/>
      <c r="AX207" s="350"/>
      <c r="AY207" s="350"/>
      <c r="AZ207" s="350"/>
      <c r="BA207" s="350"/>
      <c r="BB207" s="350"/>
      <c r="BC207" s="350"/>
      <c r="BD207" s="350"/>
      <c r="BE207" s="350"/>
      <c r="BF207" s="350"/>
      <c r="BG207" s="350"/>
      <c r="BH207" s="350"/>
      <c r="BI207" s="350"/>
      <c r="BJ207" s="350"/>
      <c r="BK207" s="251"/>
      <c r="BL207" s="251"/>
      <c r="BM207" s="251"/>
      <c r="BN207" s="251"/>
      <c r="BO207" s="350"/>
      <c r="BP207" s="350"/>
      <c r="BQ207" s="350"/>
      <c r="BR207" s="350"/>
      <c r="BS207" s="350"/>
      <c r="BT207" s="350"/>
      <c r="BU207" s="350"/>
      <c r="BV207" s="350"/>
      <c r="BW207" s="350"/>
      <c r="BX207" s="350"/>
      <c r="BY207" s="350"/>
      <c r="BZ207" s="350"/>
      <c r="CA207" s="255">
        <f t="shared" si="94"/>
        <v>10000000</v>
      </c>
      <c r="CB207" s="255">
        <f t="shared" si="94"/>
        <v>3692036.3333333335</v>
      </c>
      <c r="CC207" s="255">
        <f t="shared" si="94"/>
        <v>1444585.2333333334</v>
      </c>
      <c r="CD207" s="255">
        <f t="shared" si="94"/>
        <v>1350318.5666666667</v>
      </c>
      <c r="CE207" s="256">
        <f t="shared" si="115"/>
        <v>0</v>
      </c>
      <c r="CF207" s="257">
        <f t="shared" si="116"/>
        <v>-4835854.6416666657</v>
      </c>
      <c r="CG207" s="257">
        <f t="shared" si="116"/>
        <v>-7017332.416666667</v>
      </c>
      <c r="CH207" s="262">
        <f t="shared" si="116"/>
        <v>1350318.5666666667</v>
      </c>
      <c r="CI207" s="316"/>
      <c r="CJ207" s="360"/>
      <c r="CK207" s="367" t="s">
        <v>1087</v>
      </c>
      <c r="CL207" s="368">
        <v>8527890.9749999996</v>
      </c>
      <c r="CM207" s="368">
        <v>8461917.6500000004</v>
      </c>
      <c r="CN207" s="316"/>
    </row>
    <row r="208" spans="1:92" ht="33" x14ac:dyDescent="0.3">
      <c r="A208" s="347" t="s">
        <v>1088</v>
      </c>
      <c r="B208" s="271">
        <v>50000000</v>
      </c>
      <c r="C208" s="356">
        <f t="shared" ref="C208:F210" si="125">C$206*(B208/B$206)</f>
        <v>50000000</v>
      </c>
      <c r="D208" s="356">
        <f t="shared" si="125"/>
        <v>18460181.666666664</v>
      </c>
      <c r="E208" s="356">
        <f t="shared" si="125"/>
        <v>7222926.166666666</v>
      </c>
      <c r="F208" s="356">
        <f t="shared" si="125"/>
        <v>6751592.833333333</v>
      </c>
      <c r="G208" s="350"/>
      <c r="H208" s="350"/>
      <c r="I208" s="350"/>
      <c r="J208" s="350"/>
      <c r="K208" s="350"/>
      <c r="L208" s="350"/>
      <c r="M208" s="350"/>
      <c r="N208" s="350"/>
      <c r="O208" s="350"/>
      <c r="P208" s="350"/>
      <c r="Q208" s="350"/>
      <c r="R208" s="350"/>
      <c r="S208" s="350"/>
      <c r="T208" s="350"/>
      <c r="U208" s="350"/>
      <c r="V208" s="350"/>
      <c r="W208" s="350"/>
      <c r="X208" s="350"/>
      <c r="Y208" s="350"/>
      <c r="Z208" s="350"/>
      <c r="AA208" s="350"/>
      <c r="AB208" s="350"/>
      <c r="AC208" s="350"/>
      <c r="AD208" s="350"/>
      <c r="AE208" s="350"/>
      <c r="AF208" s="350"/>
      <c r="AG208" s="350"/>
      <c r="AH208" s="350"/>
      <c r="AI208" s="277"/>
      <c r="AJ208" s="277"/>
      <c r="AK208" s="277"/>
      <c r="AL208" s="277"/>
      <c r="AM208" s="350"/>
      <c r="AN208" s="350"/>
      <c r="AO208" s="350"/>
      <c r="AP208" s="350"/>
      <c r="AQ208" s="350"/>
      <c r="AR208" s="350"/>
      <c r="AS208" s="350"/>
      <c r="AT208" s="350"/>
      <c r="AU208" s="350"/>
      <c r="AV208" s="350"/>
      <c r="AW208" s="350"/>
      <c r="AX208" s="350"/>
      <c r="AY208" s="350"/>
      <c r="AZ208" s="350"/>
      <c r="BA208" s="350"/>
      <c r="BB208" s="350"/>
      <c r="BC208" s="350"/>
      <c r="BD208" s="350"/>
      <c r="BE208" s="350"/>
      <c r="BF208" s="350"/>
      <c r="BG208" s="350"/>
      <c r="BH208" s="350"/>
      <c r="BI208" s="350"/>
      <c r="BJ208" s="350"/>
      <c r="BK208" s="277">
        <v>0</v>
      </c>
      <c r="BL208" s="277">
        <v>0</v>
      </c>
      <c r="BM208" s="277"/>
      <c r="BN208" s="277"/>
      <c r="BO208" s="350"/>
      <c r="BP208" s="350"/>
      <c r="BQ208" s="350"/>
      <c r="BR208" s="350"/>
      <c r="BS208" s="350"/>
      <c r="BT208" s="350"/>
      <c r="BU208" s="350"/>
      <c r="BV208" s="350"/>
      <c r="BW208" s="350"/>
      <c r="BX208" s="350"/>
      <c r="BY208" s="350"/>
      <c r="BZ208" s="350"/>
      <c r="CA208" s="255">
        <f t="shared" si="94"/>
        <v>50000000</v>
      </c>
      <c r="CB208" s="255">
        <f t="shared" si="94"/>
        <v>18460181.666666664</v>
      </c>
      <c r="CC208" s="255">
        <f t="shared" si="94"/>
        <v>7222926.166666666</v>
      </c>
      <c r="CD208" s="255">
        <f t="shared" si="94"/>
        <v>6751592.833333333</v>
      </c>
      <c r="CE208" s="256">
        <f t="shared" si="115"/>
        <v>0</v>
      </c>
      <c r="CF208" s="257">
        <f t="shared" si="116"/>
        <v>-32707164.183333337</v>
      </c>
      <c r="CG208" s="257">
        <f t="shared" si="116"/>
        <v>-43548579.733333334</v>
      </c>
      <c r="CH208" s="262">
        <f t="shared" si="116"/>
        <v>6751592.833333333</v>
      </c>
      <c r="CI208" s="316"/>
      <c r="CJ208" s="360"/>
      <c r="CK208" s="367" t="s">
        <v>1088</v>
      </c>
      <c r="CL208" s="368">
        <v>51167345.850000001</v>
      </c>
      <c r="CM208" s="368">
        <v>50771505.899999999</v>
      </c>
      <c r="CN208" s="316"/>
    </row>
    <row r="209" spans="1:92" ht="33" x14ac:dyDescent="0.3">
      <c r="A209" s="347" t="s">
        <v>1089</v>
      </c>
      <c r="B209" s="271">
        <v>200000000</v>
      </c>
      <c r="C209" s="356">
        <f t="shared" si="125"/>
        <v>200000000</v>
      </c>
      <c r="D209" s="356">
        <f t="shared" si="125"/>
        <v>73840726.666666657</v>
      </c>
      <c r="E209" s="356">
        <f t="shared" si="125"/>
        <v>28891704.666666664</v>
      </c>
      <c r="F209" s="356">
        <f t="shared" si="125"/>
        <v>27006371.333333332</v>
      </c>
      <c r="G209" s="350"/>
      <c r="H209" s="350"/>
      <c r="I209" s="350"/>
      <c r="J209" s="350"/>
      <c r="K209" s="350"/>
      <c r="L209" s="350"/>
      <c r="M209" s="350"/>
      <c r="N209" s="350"/>
      <c r="O209" s="350"/>
      <c r="P209" s="350"/>
      <c r="Q209" s="350"/>
      <c r="R209" s="350"/>
      <c r="S209" s="350"/>
      <c r="T209" s="350"/>
      <c r="U209" s="350"/>
      <c r="V209" s="350"/>
      <c r="W209" s="350"/>
      <c r="X209" s="350"/>
      <c r="Y209" s="350"/>
      <c r="Z209" s="350"/>
      <c r="AA209" s="350"/>
      <c r="AB209" s="350"/>
      <c r="AC209" s="350"/>
      <c r="AD209" s="350"/>
      <c r="AE209" s="350"/>
      <c r="AF209" s="350"/>
      <c r="AG209" s="350"/>
      <c r="AH209" s="350"/>
      <c r="AI209" s="277"/>
      <c r="AJ209" s="277"/>
      <c r="AK209" s="277"/>
      <c r="AL209" s="277"/>
      <c r="AM209" s="350"/>
      <c r="AN209" s="350"/>
      <c r="AO209" s="350"/>
      <c r="AP209" s="350"/>
      <c r="AQ209" s="350"/>
      <c r="AR209" s="350"/>
      <c r="AS209" s="350"/>
      <c r="AT209" s="350"/>
      <c r="AU209" s="350"/>
      <c r="AV209" s="350"/>
      <c r="AW209" s="350"/>
      <c r="AX209" s="350"/>
      <c r="AY209" s="350"/>
      <c r="AZ209" s="350"/>
      <c r="BA209" s="350"/>
      <c r="BB209" s="350"/>
      <c r="BC209" s="350"/>
      <c r="BD209" s="350"/>
      <c r="BE209" s="350"/>
      <c r="BF209" s="350"/>
      <c r="BG209" s="350"/>
      <c r="BH209" s="350"/>
      <c r="BI209" s="350"/>
      <c r="BJ209" s="350"/>
      <c r="BK209" s="251"/>
      <c r="BL209" s="251"/>
      <c r="BM209" s="251"/>
      <c r="BN209" s="251"/>
      <c r="BO209" s="350"/>
      <c r="BP209" s="350"/>
      <c r="BQ209" s="350"/>
      <c r="BR209" s="350"/>
      <c r="BS209" s="350"/>
      <c r="BT209" s="350"/>
      <c r="BU209" s="350"/>
      <c r="BV209" s="350"/>
      <c r="BW209" s="350"/>
      <c r="BX209" s="350"/>
      <c r="BY209" s="350"/>
      <c r="BZ209" s="350"/>
      <c r="CA209" s="255">
        <f t="shared" si="94"/>
        <v>200000000</v>
      </c>
      <c r="CB209" s="255">
        <f t="shared" si="94"/>
        <v>73840726.666666657</v>
      </c>
      <c r="CC209" s="255">
        <f t="shared" si="94"/>
        <v>28891704.666666664</v>
      </c>
      <c r="CD209" s="255">
        <f t="shared" si="94"/>
        <v>27006371.333333332</v>
      </c>
      <c r="CE209" s="256">
        <f t="shared" si="115"/>
        <v>0</v>
      </c>
      <c r="CF209" s="257">
        <f t="shared" si="116"/>
        <v>-190523893.55833337</v>
      </c>
      <c r="CG209" s="257">
        <f t="shared" si="116"/>
        <v>-233427742.48333335</v>
      </c>
      <c r="CH209" s="262">
        <f t="shared" si="116"/>
        <v>27006371.333333332</v>
      </c>
      <c r="CI209" s="316"/>
      <c r="CJ209" s="360"/>
      <c r="CK209" s="367" t="s">
        <v>1089</v>
      </c>
      <c r="CL209" s="368">
        <v>264364620.22500002</v>
      </c>
      <c r="CM209" s="368">
        <v>262319447.15000001</v>
      </c>
      <c r="CN209" s="316"/>
    </row>
    <row r="210" spans="1:92" ht="33" x14ac:dyDescent="0.3">
      <c r="A210" s="347" t="s">
        <v>1090</v>
      </c>
      <c r="B210" s="271">
        <v>40000000</v>
      </c>
      <c r="C210" s="356">
        <f t="shared" si="125"/>
        <v>40000000</v>
      </c>
      <c r="D210" s="356">
        <f t="shared" si="125"/>
        <v>14768145.333333334</v>
      </c>
      <c r="E210" s="356">
        <f t="shared" si="125"/>
        <v>5778340.9333333336</v>
      </c>
      <c r="F210" s="356">
        <f t="shared" si="125"/>
        <v>5401274.2666666666</v>
      </c>
      <c r="G210" s="350"/>
      <c r="H210" s="350"/>
      <c r="I210" s="350"/>
      <c r="J210" s="350"/>
      <c r="K210" s="350"/>
      <c r="L210" s="350"/>
      <c r="M210" s="350"/>
      <c r="N210" s="350"/>
      <c r="O210" s="350"/>
      <c r="P210" s="350"/>
      <c r="Q210" s="350"/>
      <c r="R210" s="350"/>
      <c r="S210" s="350"/>
      <c r="T210" s="350"/>
      <c r="U210" s="350"/>
      <c r="V210" s="350"/>
      <c r="W210" s="350"/>
      <c r="X210" s="350"/>
      <c r="Y210" s="350"/>
      <c r="Z210" s="350"/>
      <c r="AA210" s="350"/>
      <c r="AB210" s="350"/>
      <c r="AC210" s="350"/>
      <c r="AD210" s="350"/>
      <c r="AE210" s="350"/>
      <c r="AF210" s="350"/>
      <c r="AG210" s="350"/>
      <c r="AH210" s="350"/>
      <c r="AI210" s="277"/>
      <c r="AJ210" s="277"/>
      <c r="AK210" s="277"/>
      <c r="AL210" s="277"/>
      <c r="AM210" s="350"/>
      <c r="AN210" s="350"/>
      <c r="AO210" s="350"/>
      <c r="AP210" s="350"/>
      <c r="AQ210" s="350"/>
      <c r="AR210" s="350"/>
      <c r="AS210" s="350"/>
      <c r="AT210" s="350"/>
      <c r="AU210" s="350"/>
      <c r="AV210" s="350"/>
      <c r="AW210" s="350"/>
      <c r="AX210" s="350"/>
      <c r="AY210" s="350"/>
      <c r="AZ210" s="350"/>
      <c r="BA210" s="350"/>
      <c r="BB210" s="350"/>
      <c r="BC210" s="350"/>
      <c r="BD210" s="350"/>
      <c r="BE210" s="350"/>
      <c r="BF210" s="350"/>
      <c r="BG210" s="350"/>
      <c r="BH210" s="350"/>
      <c r="BI210" s="350"/>
      <c r="BJ210" s="350"/>
      <c r="BK210" s="251"/>
      <c r="BL210" s="251"/>
      <c r="BM210" s="251"/>
      <c r="BN210" s="251"/>
      <c r="BO210" s="350"/>
      <c r="BP210" s="350"/>
      <c r="BQ210" s="350"/>
      <c r="BR210" s="350"/>
      <c r="BS210" s="350"/>
      <c r="BT210" s="350"/>
      <c r="BU210" s="350"/>
      <c r="BV210" s="350"/>
      <c r="BW210" s="350"/>
      <c r="BX210" s="350"/>
      <c r="BY210" s="350"/>
      <c r="BZ210" s="350"/>
      <c r="CA210" s="255">
        <f t="shared" si="94"/>
        <v>40000000</v>
      </c>
      <c r="CB210" s="255">
        <f t="shared" si="94"/>
        <v>14768145.333333334</v>
      </c>
      <c r="CC210" s="255">
        <f t="shared" si="94"/>
        <v>5778340.9333333336</v>
      </c>
      <c r="CD210" s="255">
        <f t="shared" si="94"/>
        <v>5401274.2666666666</v>
      </c>
      <c r="CE210" s="256">
        <f t="shared" si="115"/>
        <v>0</v>
      </c>
      <c r="CF210" s="257">
        <f t="shared" si="116"/>
        <v>-2287636.6166666653</v>
      </c>
      <c r="CG210" s="257">
        <f t="shared" si="116"/>
        <v>-11145494.366666667</v>
      </c>
      <c r="CH210" s="262">
        <f t="shared" si="116"/>
        <v>5401274.2666666666</v>
      </c>
      <c r="CI210" s="316"/>
      <c r="CJ210" s="360"/>
      <c r="CK210" s="367" t="s">
        <v>1090</v>
      </c>
      <c r="CL210" s="368">
        <v>17055781.949999999</v>
      </c>
      <c r="CM210" s="368">
        <v>16923835.300000001</v>
      </c>
      <c r="CN210" s="316"/>
    </row>
    <row r="211" spans="1:92" ht="16.5" x14ac:dyDescent="0.25">
      <c r="A211" s="357" t="s">
        <v>1091</v>
      </c>
      <c r="B211" s="358">
        <f>+B2+B10+B15+B23+B29+B35+B45+B49+B53+B58+B63+B68+B79+B85+B97+B101+B117+B122+B127+B130+B136+B143+B147+B162+B173+B181+B190+B194+B199+B206</f>
        <v>16051400677</v>
      </c>
      <c r="C211" s="266">
        <f>+C2+C10+C15+C23+C29+C35+C45+C49+C53+C58+C63+C68+C79+C85+C97+C101+C117+C122+C127+C130+C136+C143+C147+C162+C173+C181+C190+C194+C199+C206</f>
        <v>11931400677</v>
      </c>
      <c r="D211" s="266">
        <f t="shared" ref="D211:BO211" si="126">+D2+D10+D15+D23+D29+D35+D45+D49+D53+D58+D63+D68+D79+D85+D97+D101+D117+D122+D127+D130+D136+D143+D147+D162+D173+D181+D190+D194+D199+D206</f>
        <v>7988944119</v>
      </c>
      <c r="E211" s="266">
        <f t="shared" si="126"/>
        <v>1668510967</v>
      </c>
      <c r="F211" s="266">
        <f t="shared" si="126"/>
        <v>1498741597</v>
      </c>
      <c r="G211" s="266">
        <f t="shared" si="126"/>
        <v>630000000</v>
      </c>
      <c r="H211" s="266">
        <f t="shared" si="126"/>
        <v>625000000</v>
      </c>
      <c r="I211" s="266">
        <f t="shared" si="126"/>
        <v>0</v>
      </c>
      <c r="J211" s="266">
        <f t="shared" si="126"/>
        <v>0</v>
      </c>
      <c r="K211" s="266">
        <f t="shared" si="126"/>
        <v>225000000</v>
      </c>
      <c r="L211" s="266">
        <f t="shared" si="126"/>
        <v>177521333</v>
      </c>
      <c r="M211" s="266">
        <f t="shared" si="126"/>
        <v>73470000</v>
      </c>
      <c r="N211" s="266">
        <f t="shared" si="126"/>
        <v>65481000</v>
      </c>
      <c r="O211" s="266">
        <f t="shared" si="126"/>
        <v>225000000</v>
      </c>
      <c r="P211" s="266">
        <f t="shared" si="126"/>
        <v>219492920</v>
      </c>
      <c r="Q211" s="266">
        <f t="shared" si="126"/>
        <v>81086146</v>
      </c>
      <c r="R211" s="266">
        <f t="shared" si="126"/>
        <v>66682546</v>
      </c>
      <c r="S211" s="266">
        <f t="shared" si="126"/>
        <v>800000000</v>
      </c>
      <c r="T211" s="266">
        <f t="shared" si="126"/>
        <v>416836367</v>
      </c>
      <c r="U211" s="266">
        <f t="shared" si="126"/>
        <v>143430196</v>
      </c>
      <c r="V211" s="266">
        <f t="shared" si="126"/>
        <v>102568896</v>
      </c>
      <c r="W211" s="266">
        <f t="shared" si="126"/>
        <v>1200000000</v>
      </c>
      <c r="X211" s="266">
        <f t="shared" si="126"/>
        <v>165617500</v>
      </c>
      <c r="Y211" s="266">
        <f t="shared" si="126"/>
        <v>87886059</v>
      </c>
      <c r="Z211" s="266">
        <f t="shared" si="126"/>
        <v>181877059</v>
      </c>
      <c r="AA211" s="266">
        <f t="shared" si="126"/>
        <v>1040000000</v>
      </c>
      <c r="AB211" s="266">
        <f t="shared" si="126"/>
        <v>347553167</v>
      </c>
      <c r="AC211" s="266">
        <f t="shared" si="126"/>
        <v>69209266</v>
      </c>
      <c r="AD211" s="266">
        <f t="shared" si="126"/>
        <v>56838266</v>
      </c>
      <c r="AE211" s="266">
        <f t="shared" si="126"/>
        <v>0</v>
      </c>
      <c r="AF211" s="266">
        <f t="shared" si="126"/>
        <v>0</v>
      </c>
      <c r="AG211" s="266">
        <f t="shared" si="126"/>
        <v>0</v>
      </c>
      <c r="AH211" s="266">
        <f t="shared" si="126"/>
        <v>0</v>
      </c>
      <c r="AI211" s="266">
        <f t="shared" si="126"/>
        <v>0</v>
      </c>
      <c r="AJ211" s="266">
        <f t="shared" si="126"/>
        <v>0</v>
      </c>
      <c r="AK211" s="266">
        <f t="shared" si="126"/>
        <v>0</v>
      </c>
      <c r="AL211" s="266">
        <f t="shared" si="126"/>
        <v>0</v>
      </c>
      <c r="AM211" s="266">
        <f t="shared" si="126"/>
        <v>0</v>
      </c>
      <c r="AN211" s="266">
        <f t="shared" si="126"/>
        <v>0</v>
      </c>
      <c r="AO211" s="266">
        <f t="shared" si="126"/>
        <v>0</v>
      </c>
      <c r="AP211" s="266">
        <f t="shared" si="126"/>
        <v>0</v>
      </c>
      <c r="AQ211" s="266">
        <f t="shared" si="126"/>
        <v>0</v>
      </c>
      <c r="AR211" s="266">
        <f t="shared" si="126"/>
        <v>0</v>
      </c>
      <c r="AS211" s="266">
        <f t="shared" si="126"/>
        <v>0</v>
      </c>
      <c r="AT211" s="266">
        <f t="shared" si="126"/>
        <v>0</v>
      </c>
      <c r="AU211" s="266">
        <f t="shared" si="126"/>
        <v>0</v>
      </c>
      <c r="AV211" s="266">
        <f t="shared" si="126"/>
        <v>0</v>
      </c>
      <c r="AW211" s="266">
        <f t="shared" si="126"/>
        <v>0</v>
      </c>
      <c r="AX211" s="266">
        <f t="shared" si="126"/>
        <v>0</v>
      </c>
      <c r="AY211" s="266">
        <f t="shared" si="126"/>
        <v>0</v>
      </c>
      <c r="AZ211" s="266">
        <f t="shared" si="126"/>
        <v>0</v>
      </c>
      <c r="BA211" s="266">
        <f t="shared" si="126"/>
        <v>0</v>
      </c>
      <c r="BB211" s="266">
        <f t="shared" si="126"/>
        <v>0</v>
      </c>
      <c r="BC211" s="266">
        <f t="shared" si="126"/>
        <v>0</v>
      </c>
      <c r="BD211" s="266">
        <f t="shared" si="126"/>
        <v>0</v>
      </c>
      <c r="BE211" s="266">
        <f t="shared" si="126"/>
        <v>0</v>
      </c>
      <c r="BF211" s="266">
        <f t="shared" si="126"/>
        <v>0</v>
      </c>
      <c r="BG211" s="266">
        <f t="shared" si="126"/>
        <v>0</v>
      </c>
      <c r="BH211" s="266">
        <f t="shared" si="126"/>
        <v>0</v>
      </c>
      <c r="BI211" s="266">
        <f t="shared" si="126"/>
        <v>0</v>
      </c>
      <c r="BJ211" s="266">
        <f t="shared" si="126"/>
        <v>0</v>
      </c>
      <c r="BK211" s="266">
        <f t="shared" si="126"/>
        <v>0</v>
      </c>
      <c r="BL211" s="266">
        <f t="shared" si="126"/>
        <v>0</v>
      </c>
      <c r="BM211" s="266">
        <f t="shared" si="126"/>
        <v>0</v>
      </c>
      <c r="BN211" s="266">
        <f t="shared" si="126"/>
        <v>0</v>
      </c>
      <c r="BO211" s="266">
        <f t="shared" si="126"/>
        <v>0</v>
      </c>
      <c r="BP211" s="266">
        <f t="shared" ref="BP211:CD211" si="127">+BP2+BP10+BP15+BP23+BP29+BP35+BP45+BP49+BP53+BP58+BP63+BP68+BP79+BP85+BP97+BP101+BP117+BP122+BP127+BP130+BP136+BP143+BP147+BP162+BP173+BP181+BP190+BP194+BP199+BP206</f>
        <v>0</v>
      </c>
      <c r="BQ211" s="266">
        <f t="shared" si="127"/>
        <v>0</v>
      </c>
      <c r="BR211" s="266">
        <f t="shared" si="127"/>
        <v>0</v>
      </c>
      <c r="BS211" s="266">
        <f t="shared" si="127"/>
        <v>28540926652</v>
      </c>
      <c r="BT211" s="266">
        <f t="shared" si="127"/>
        <v>5973286993</v>
      </c>
      <c r="BU211" s="266">
        <f t="shared" si="127"/>
        <v>187867273</v>
      </c>
      <c r="BV211" s="266">
        <f t="shared" si="127"/>
        <v>121067627</v>
      </c>
      <c r="BW211" s="266">
        <f t="shared" si="127"/>
        <v>0</v>
      </c>
      <c r="BX211" s="266">
        <f t="shared" si="127"/>
        <v>0</v>
      </c>
      <c r="BY211" s="266">
        <f t="shared" si="127"/>
        <v>0</v>
      </c>
      <c r="BZ211" s="266">
        <f t="shared" si="127"/>
        <v>0</v>
      </c>
      <c r="CA211" s="266">
        <f t="shared" si="127"/>
        <v>15841359713.325775</v>
      </c>
      <c r="CB211" s="266">
        <f t="shared" si="127"/>
        <v>21900696417.811939</v>
      </c>
      <c r="CC211" s="266">
        <f t="shared" si="127"/>
        <v>18671927769.186016</v>
      </c>
      <c r="CD211" s="266">
        <f t="shared" si="127"/>
        <v>137528376131.87744</v>
      </c>
      <c r="CE211" s="359">
        <f>+CE2+CE10+CE15+CE23+CE29+CE35+CE45+CE49+CE53+CE58+CE63+CE68+CE79+CE85+CE97+CE101+CE117+CE122+CE127+CE130+CE136+CE143+CE147+CE162+CE173+CE181+CE190+CE194+CE199+CE206</f>
        <v>-210040963.67422533</v>
      </c>
      <c r="CF211" s="359">
        <f t="shared" ref="CF211:CH211" si="128">+CF2+CF10+CF15+CF23+CF29+CF35+CF45+CF49+CF53+CF58+CF63+CF68+CF79+CF85+CF97+CF101+CF117+CF122+CF127+CF130+CF136+CF143+CF147+CF162+CF173+CF181+CF190+CF194+CF199+CF206</f>
        <v>21818819358.811939</v>
      </c>
      <c r="CG211" s="359">
        <f t="shared" si="128"/>
        <v>18471927769.186016</v>
      </c>
      <c r="CH211" s="359">
        <f t="shared" si="128"/>
        <v>137370173964.87743</v>
      </c>
      <c r="CI211" s="357"/>
      <c r="CJ211" s="376"/>
      <c r="CK211" s="376"/>
      <c r="CL211" s="372">
        <f>+CL2+CL10+CL15+CL23+CL29+CL35+CL45+CL49+CL53+CL58+CL63+CL68+CL79+CL85+CL97+CL101+CL117+CL122+CL127+CL130+CL136+CL143+CL147+CL162+CL173+CL181+CL190+CL194+CL199+CL206</f>
        <v>81877059</v>
      </c>
      <c r="CM211" s="372">
        <f t="shared" ref="CM211:CN211" si="129">+CM2+CM10+CM15+CM23+CM29+CM35+CM45+CM49+CM53+CM58+CM63+CM68+CM79+CM85+CM97+CM101+CM117+CM122+CM127+CM130+CM136+CM143+CM147+CM162+CM173+CM181+CM190+CM194+CM199+CM206</f>
        <v>200000000</v>
      </c>
      <c r="CN211" s="372">
        <f t="shared" si="129"/>
        <v>158202167</v>
      </c>
    </row>
    <row r="212" spans="1:92" ht="16.5" x14ac:dyDescent="0.25">
      <c r="A212" s="316"/>
      <c r="B212" s="316"/>
      <c r="C212" s="316"/>
      <c r="D212" s="316"/>
      <c r="E212" s="316"/>
      <c r="F212" s="316"/>
      <c r="G212" s="316"/>
      <c r="H212" s="316"/>
      <c r="I212" s="316"/>
      <c r="J212" s="316"/>
      <c r="K212" s="316"/>
      <c r="L212" s="316"/>
      <c r="M212" s="316"/>
      <c r="N212" s="316"/>
      <c r="O212" s="316"/>
      <c r="P212" s="316"/>
      <c r="Q212" s="316"/>
      <c r="R212" s="316"/>
      <c r="S212" s="316"/>
      <c r="T212" s="316"/>
      <c r="U212" s="316"/>
      <c r="V212" s="316"/>
      <c r="W212" s="316"/>
      <c r="X212" s="316"/>
      <c r="Y212" s="316"/>
      <c r="Z212" s="316"/>
      <c r="AA212" s="316"/>
      <c r="AB212" s="316"/>
      <c r="AC212" s="316"/>
      <c r="AD212" s="316"/>
      <c r="AE212" s="316"/>
      <c r="AF212" s="316"/>
      <c r="AG212" s="316"/>
      <c r="AH212" s="316"/>
      <c r="AI212" s="316"/>
      <c r="AJ212" s="316"/>
      <c r="AK212" s="316"/>
      <c r="AL212" s="316"/>
      <c r="AM212" s="316"/>
      <c r="AN212" s="316"/>
      <c r="AO212" s="316"/>
      <c r="AP212" s="316"/>
      <c r="AQ212" s="316"/>
      <c r="AR212" s="316"/>
      <c r="AS212" s="316"/>
      <c r="AT212" s="316"/>
      <c r="AU212" s="316"/>
      <c r="AV212" s="316"/>
      <c r="AW212" s="316"/>
      <c r="AX212" s="316"/>
      <c r="AY212" s="316"/>
      <c r="AZ212" s="316"/>
      <c r="BA212" s="316"/>
      <c r="BB212" s="316"/>
      <c r="BC212" s="316"/>
      <c r="BD212" s="316"/>
      <c r="BE212" s="316"/>
      <c r="BF212" s="316"/>
      <c r="BG212" s="316"/>
      <c r="BH212" s="316"/>
      <c r="BI212" s="316"/>
      <c r="BJ212" s="316"/>
      <c r="BK212" s="316"/>
      <c r="BL212" s="316"/>
      <c r="BM212" s="316"/>
      <c r="BN212" s="316"/>
      <c r="BO212" s="316"/>
      <c r="BP212" s="316"/>
      <c r="BQ212" s="316"/>
      <c r="BR212" s="316"/>
      <c r="BS212" s="316"/>
      <c r="BT212" s="316"/>
      <c r="BU212" s="316"/>
      <c r="BV212" s="316"/>
      <c r="BW212" s="316"/>
      <c r="BX212" s="316"/>
      <c r="BY212" s="316"/>
      <c r="BZ212" s="316"/>
      <c r="CA212" s="316"/>
      <c r="CB212" s="316"/>
      <c r="CC212" s="316"/>
      <c r="CD212" s="316"/>
      <c r="CE212" s="386"/>
      <c r="CF212" s="316"/>
      <c r="CG212" s="316"/>
      <c r="CH212" s="316"/>
      <c r="CI212" s="316"/>
      <c r="CJ212" s="360"/>
      <c r="CK212" s="360"/>
      <c r="CL212" s="368"/>
      <c r="CM212" s="368"/>
      <c r="CN212" s="316"/>
    </row>
    <row r="213" spans="1:92" ht="16.5" x14ac:dyDescent="0.25">
      <c r="A213" s="316"/>
      <c r="B213" s="315"/>
      <c r="C213" s="315"/>
      <c r="D213" s="316"/>
      <c r="E213" s="316"/>
      <c r="F213" s="316"/>
      <c r="G213" s="316"/>
      <c r="H213" s="316"/>
      <c r="I213" s="316"/>
      <c r="J213" s="316"/>
      <c r="K213" s="316"/>
      <c r="L213" s="316"/>
      <c r="M213" s="316"/>
      <c r="N213" s="316"/>
      <c r="O213" s="316"/>
      <c r="P213" s="316"/>
      <c r="Q213" s="316"/>
      <c r="R213" s="316"/>
      <c r="S213" s="316"/>
      <c r="T213" s="316"/>
      <c r="U213" s="316"/>
      <c r="V213" s="315"/>
      <c r="W213" s="316"/>
      <c r="X213" s="316"/>
      <c r="Y213" s="316"/>
      <c r="Z213" s="316"/>
      <c r="AA213" s="316"/>
      <c r="AB213" s="316"/>
      <c r="AC213" s="316"/>
      <c r="AD213" s="316"/>
      <c r="AE213" s="316"/>
      <c r="AF213" s="316"/>
      <c r="AG213" s="316"/>
      <c r="AH213" s="316"/>
      <c r="AI213" s="316"/>
      <c r="AJ213" s="316"/>
      <c r="AK213" s="316"/>
      <c r="AL213" s="316"/>
      <c r="AM213" s="316"/>
      <c r="AN213" s="316"/>
      <c r="AO213" s="316"/>
      <c r="AP213" s="316"/>
      <c r="AQ213" s="316"/>
      <c r="AR213" s="316"/>
      <c r="AS213" s="316"/>
      <c r="AT213" s="316"/>
      <c r="AU213" s="316"/>
      <c r="AV213" s="316"/>
      <c r="AW213" s="316"/>
      <c r="AX213" s="316"/>
      <c r="AY213" s="316"/>
      <c r="AZ213" s="316"/>
      <c r="BA213" s="316"/>
      <c r="BB213" s="316"/>
      <c r="BC213" s="316"/>
      <c r="BD213" s="316"/>
      <c r="BE213" s="316"/>
      <c r="BF213" s="316"/>
      <c r="BG213" s="316"/>
      <c r="BH213" s="316"/>
      <c r="BI213" s="316"/>
      <c r="BJ213" s="316"/>
      <c r="BK213" s="316"/>
      <c r="BL213" s="316"/>
      <c r="BM213" s="316"/>
      <c r="BN213" s="316"/>
      <c r="BO213" s="316"/>
      <c r="BP213" s="316"/>
      <c r="BQ213" s="316"/>
      <c r="BR213" s="316"/>
      <c r="BS213" s="316"/>
      <c r="BT213" s="316"/>
      <c r="BU213" s="316"/>
      <c r="BV213" s="316"/>
      <c r="BW213" s="316"/>
      <c r="BX213" s="316"/>
      <c r="BY213" s="316"/>
      <c r="BZ213" s="316"/>
      <c r="CA213" s="316"/>
      <c r="CB213" s="316"/>
      <c r="CC213" s="316"/>
      <c r="CD213" s="316"/>
      <c r="CE213" s="386"/>
      <c r="CF213" s="316"/>
      <c r="CG213" s="316"/>
      <c r="CH213" s="316"/>
      <c r="CI213" s="316"/>
      <c r="CJ213" s="360"/>
      <c r="CK213" s="360"/>
      <c r="CL213" s="368"/>
      <c r="CM213" s="368"/>
      <c r="CN213" s="316"/>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7" sqref="A7"/>
    </sheetView>
  </sheetViews>
  <sheetFormatPr baseColWidth="10" defaultColWidth="11.42578125" defaultRowHeight="15" x14ac:dyDescent="0.25"/>
  <cols>
    <col min="1" max="1" width="50.28515625" customWidth="1"/>
    <col min="2" max="2" width="68.42578125" customWidth="1"/>
  </cols>
  <sheetData>
    <row r="1" spans="1:2" ht="15.75" thickBot="1" x14ac:dyDescent="0.3">
      <c r="A1" s="416"/>
      <c r="B1" s="416"/>
    </row>
    <row r="2" spans="1:2" ht="15.75" thickBot="1" x14ac:dyDescent="0.3">
      <c r="A2" s="426" t="s">
        <v>740</v>
      </c>
      <c r="B2" s="418"/>
    </row>
    <row r="3" spans="1:2" ht="15.75" thickBot="1" x14ac:dyDescent="0.3">
      <c r="A3" s="419" t="s">
        <v>99</v>
      </c>
      <c r="B3" s="420"/>
    </row>
    <row r="4" spans="1:2" ht="15.75" thickBot="1" x14ac:dyDescent="0.3">
      <c r="A4" s="26" t="s">
        <v>662</v>
      </c>
      <c r="B4" s="26" t="s">
        <v>100</v>
      </c>
    </row>
    <row r="5" spans="1:2" ht="26.25" thickBot="1" x14ac:dyDescent="0.3">
      <c r="A5" s="27" t="s">
        <v>663</v>
      </c>
      <c r="B5" s="28" t="s">
        <v>664</v>
      </c>
    </row>
    <row r="6" spans="1:2" ht="16.5" thickTop="1" thickBot="1" x14ac:dyDescent="0.3">
      <c r="A6" s="29" t="s">
        <v>665</v>
      </c>
      <c r="B6" s="28" t="s">
        <v>741</v>
      </c>
    </row>
    <row r="7" spans="1:2" ht="78" thickTop="1" thickBot="1" x14ac:dyDescent="0.3">
      <c r="A7" s="36" t="s">
        <v>742</v>
      </c>
      <c r="B7" s="28" t="s">
        <v>743</v>
      </c>
    </row>
    <row r="8" spans="1:2" ht="90.75" thickTop="1" thickBot="1" x14ac:dyDescent="0.3">
      <c r="A8" s="36" t="s">
        <v>744</v>
      </c>
      <c r="B8" s="28" t="s">
        <v>756</v>
      </c>
    </row>
    <row r="9" spans="1:2" ht="90.75" thickTop="1" thickBot="1" x14ac:dyDescent="0.3">
      <c r="A9" s="36" t="s">
        <v>745</v>
      </c>
      <c r="B9" s="28" t="s">
        <v>746</v>
      </c>
    </row>
    <row r="10" spans="1:2" ht="90.75" thickTop="1" thickBot="1" x14ac:dyDescent="0.3">
      <c r="A10" s="36" t="s">
        <v>747</v>
      </c>
      <c r="B10" s="28" t="s">
        <v>748</v>
      </c>
    </row>
    <row r="11" spans="1:2" ht="27" thickTop="1" thickBot="1" x14ac:dyDescent="0.3">
      <c r="A11" s="36" t="s">
        <v>749</v>
      </c>
      <c r="B11" s="28" t="s">
        <v>750</v>
      </c>
    </row>
    <row r="12" spans="1:2" ht="27" thickTop="1" thickBot="1" x14ac:dyDescent="0.3">
      <c r="A12" s="36" t="s">
        <v>751</v>
      </c>
      <c r="B12" s="28" t="s">
        <v>688</v>
      </c>
    </row>
    <row r="13" spans="1:2" ht="15.75" thickTop="1" x14ac:dyDescent="0.25"/>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Generales</vt:lpstr>
      <vt:lpstr>Hoja1</vt:lpstr>
      <vt:lpstr>Anexo 5.1 INGRESOS</vt:lpstr>
      <vt:lpstr>Protocolo Ingresos</vt:lpstr>
      <vt:lpstr>Anexo 5.2 Informe Gastos</vt:lpstr>
      <vt:lpstr>Anexo 5.2 A</vt:lpstr>
      <vt:lpstr>Protocolo Gastos</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Usuario</dc:creator>
  <cp:keywords>Documento No Oficial</cp:keywords>
  <dc:description>Matriz elaborada por Néstor Ortiz Pérez, Consultor GIZ-MADS en el marco de PROMAC</dc:description>
  <cp:lastModifiedBy>Planeacion-OCAD</cp:lastModifiedBy>
  <cp:revision/>
  <dcterms:created xsi:type="dcterms:W3CDTF">2016-11-26T19:57:08Z</dcterms:created>
  <dcterms:modified xsi:type="dcterms:W3CDTF">2023-07-24T21:53:14Z</dcterms:modified>
  <cp:category>Capacitación</cp:category>
  <cp:contentStatus>Preliminar</cp:contentStatus>
</cp:coreProperties>
</file>